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vso-my.sharepoint.com/personal/fiserj_mvso_cz/Documents/Vyuka/YSTA2/DU/DÚ02/Řešení/"/>
    </mc:Choice>
  </mc:AlternateContent>
  <xr:revisionPtr revIDLastSave="3" documentId="8_{A6CECEC5-B0B8-40B9-82A9-B6D316D765B7}" xr6:coauthVersionLast="47" xr6:coauthVersionMax="47" xr10:uidLastSave="{44BE04E2-6B86-429D-8E08-028547B681F1}"/>
  <bookViews>
    <workbookView xWindow="-120" yWindow="-21720" windowWidth="51840" windowHeight="21120" activeTab="5" xr2:uid="{205029EA-BF72-46DC-AC5A-C059B958FB47}"/>
  </bookViews>
  <sheets>
    <sheet name="Blok3-Př8" sheetId="1" r:id="rId1"/>
    <sheet name="Blok3-Př9" sheetId="3" r:id="rId2"/>
    <sheet name="Blok3-Př10" sheetId="7" r:id="rId3"/>
    <sheet name="ANOVA" sheetId="2" r:id="rId4"/>
    <sheet name="Korelační koeficient" sheetId="5" r:id="rId5"/>
    <sheet name="Lineární regrese" sheetId="6" r:id="rId6"/>
  </sheets>
  <definedNames>
    <definedName name="_xlchart.v1.0" hidden="1">ANOVA!$F$51</definedName>
    <definedName name="_xlchart.v1.1" hidden="1">ANOVA!$F$52:$F$1051</definedName>
    <definedName name="_xlchart.v1.2" hidden="1">ANOVA!$B$13</definedName>
    <definedName name="_xlchart.v1.3" hidden="1">ANOVA!$B$14</definedName>
    <definedName name="_xlchart.v1.4" hidden="1">ANOVA!$B$15</definedName>
    <definedName name="_xlchart.v1.5" hidden="1">ANOVA!$C$13:$G$13</definedName>
    <definedName name="_xlchart.v1.6" hidden="1">ANOVA!$C$14:$G$14</definedName>
    <definedName name="_xlchart.v1.7" hidden="1">ANOVA!$C$15:$G$15</definedName>
    <definedName name="_xlchart.v1.8" hidden="1">ANOVA!$L$51</definedName>
    <definedName name="_xlchart.v1.9" hidden="1">ANOVA!$L$52:$L$151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7" l="1"/>
  <c r="C12" i="5" l="1"/>
  <c r="F29" i="3"/>
  <c r="F18" i="3"/>
  <c r="D32" i="2" l="1"/>
  <c r="E32" i="2"/>
  <c r="F32" i="2"/>
  <c r="G32" i="2"/>
  <c r="D33" i="2"/>
  <c r="E33" i="2"/>
  <c r="F33" i="2"/>
  <c r="G33" i="2"/>
  <c r="C33" i="2"/>
  <c r="C32" i="2"/>
  <c r="D31" i="2"/>
  <c r="E31" i="2"/>
  <c r="F31" i="2"/>
  <c r="G31" i="2"/>
  <c r="C31" i="2"/>
  <c r="C42" i="1"/>
  <c r="L16" i="1" l="1"/>
  <c r="C18" i="1" s="1"/>
  <c r="C37" i="1" s="1"/>
  <c r="C19" i="1"/>
  <c r="D16" i="1"/>
  <c r="E16" i="1"/>
  <c r="F16" i="1"/>
  <c r="G16" i="1"/>
  <c r="H16" i="1"/>
  <c r="I16" i="1"/>
  <c r="J16" i="1"/>
  <c r="C16" i="1"/>
  <c r="L12" i="1"/>
  <c r="L13" i="1"/>
  <c r="L11" i="1"/>
  <c r="D13" i="1"/>
  <c r="E13" i="1"/>
  <c r="F13" i="1"/>
  <c r="G13" i="1"/>
  <c r="H13" i="1"/>
  <c r="I13" i="1"/>
  <c r="J13" i="1"/>
  <c r="C13" i="1"/>
</calcChain>
</file>

<file path=xl/sharedStrings.xml><?xml version="1.0" encoding="utf-8"?>
<sst xmlns="http://schemas.openxmlformats.org/spreadsheetml/2006/main" count="215" uniqueCount="98">
  <si>
    <t>Před opravou</t>
  </si>
  <si>
    <t xml:space="preserve">Po opravě </t>
  </si>
  <si>
    <t>Dvouvýběrový párový t-test na střední hodnotu</t>
  </si>
  <si>
    <t>Soubor 1</t>
  </si>
  <si>
    <t>Soubor 2</t>
  </si>
  <si>
    <t>Stř. hodnota</t>
  </si>
  <si>
    <t>Rozptyl</t>
  </si>
  <si>
    <t>Pozorování</t>
  </si>
  <si>
    <t>Pears. korelace</t>
  </si>
  <si>
    <t>Hyp. rozdíl stř. hodnot</t>
  </si>
  <si>
    <t>Rozdíl</t>
  </si>
  <si>
    <t>t Stat</t>
  </si>
  <si>
    <t>P(T&lt;=t) (1)</t>
  </si>
  <si>
    <t>t krit (1)</t>
  </si>
  <si>
    <t>P(T&lt;=t) (2)</t>
  </si>
  <si>
    <t>t krit (2)</t>
  </si>
  <si>
    <t>d_i</t>
  </si>
  <si>
    <t>Výběrový průměr</t>
  </si>
  <si>
    <t>(d_i-průměr)^2</t>
  </si>
  <si>
    <t>Výběrová směrodatná odchylka</t>
  </si>
  <si>
    <t>T-statistika</t>
  </si>
  <si>
    <t>Kritická hodnota: T.INV(0,975;7)</t>
  </si>
  <si>
    <t>Vypočtená p-hodnota</t>
  </si>
  <si>
    <t>Funkce T.TEST  (--&gt; p-hodnota)</t>
  </si>
  <si>
    <t>A</t>
  </si>
  <si>
    <t>B</t>
  </si>
  <si>
    <t>Nápoj</t>
  </si>
  <si>
    <t>Region 1</t>
  </si>
  <si>
    <t>Region 2</t>
  </si>
  <si>
    <t>Region 3</t>
  </si>
  <si>
    <t>Region 4</t>
  </si>
  <si>
    <t>Region 5</t>
  </si>
  <si>
    <t>C</t>
  </si>
  <si>
    <t>Anova: jeden faktor</t>
  </si>
  <si>
    <t>Faktor</t>
  </si>
  <si>
    <t>Výběr</t>
  </si>
  <si>
    <t>Počet</t>
  </si>
  <si>
    <t>Součet</t>
  </si>
  <si>
    <t>Průměr</t>
  </si>
  <si>
    <t>ANOVA</t>
  </si>
  <si>
    <t>Zdroj variability</t>
  </si>
  <si>
    <t>SS</t>
  </si>
  <si>
    <t>MS</t>
  </si>
  <si>
    <t>F</t>
  </si>
  <si>
    <t>Hodnota P</t>
  </si>
  <si>
    <t>F krit</t>
  </si>
  <si>
    <t>Mezi výběry</t>
  </si>
  <si>
    <t>Všechny výběry</t>
  </si>
  <si>
    <t>Celkem</t>
  </si>
  <si>
    <t>Upravená data</t>
  </si>
  <si>
    <t>Skupina A</t>
  </si>
  <si>
    <t>Skupina B</t>
  </si>
  <si>
    <t>Dvouvýběrový F-test pro rozptyl</t>
  </si>
  <si>
    <t>P(F&lt;=f) (1)</t>
  </si>
  <si>
    <t>F krit (1)</t>
  </si>
  <si>
    <t>Dvouvýběrový t-test s rovností rozptylů</t>
  </si>
  <si>
    <t>Společný rozptyl</t>
  </si>
  <si>
    <t>&gt; 0,05</t>
  </si>
  <si>
    <t>&lt; 0,05</t>
  </si>
  <si>
    <t>F-test</t>
  </si>
  <si>
    <t>Třídy</t>
  </si>
  <si>
    <t>Další</t>
  </si>
  <si>
    <t>Četnost</t>
  </si>
  <si>
    <t>Leveneův test homogenity rozptylů</t>
  </si>
  <si>
    <t>Prodeje produktu A</t>
  </si>
  <si>
    <t>Prodeje produktu B</t>
  </si>
  <si>
    <t>CORREL()</t>
  </si>
  <si>
    <t>Výpočet korelačního koeficientu</t>
  </si>
  <si>
    <t>Zaměstnanec</t>
  </si>
  <si>
    <t>Hodiny školení (X)</t>
  </si>
  <si>
    <t xml:space="preserve"> Produktivita (Y)</t>
  </si>
  <si>
    <t>VÝSLEDEK</t>
  </si>
  <si>
    <t>Regresní statistika</t>
  </si>
  <si>
    <t>Násobné R</t>
  </si>
  <si>
    <t>Hodnota spolehlivosti R</t>
  </si>
  <si>
    <t>Nastavená hodnota spolehlivosti R</t>
  </si>
  <si>
    <t>Chyba stř. hodnoty</t>
  </si>
  <si>
    <t>Regrese</t>
  </si>
  <si>
    <t>Rezidua</t>
  </si>
  <si>
    <t>Hranice</t>
  </si>
  <si>
    <t>Významnost F</t>
  </si>
  <si>
    <t>Koeficienty</t>
  </si>
  <si>
    <t>Dolní 95%</t>
  </si>
  <si>
    <t>Horní 95%</t>
  </si>
  <si>
    <t>Dolní 95,0%</t>
  </si>
  <si>
    <t>Horní 95,0%</t>
  </si>
  <si>
    <t>REZIDUA</t>
  </si>
  <si>
    <t>Normovaná rezidua</t>
  </si>
  <si>
    <t>PRAVDĚPODOBNOST</t>
  </si>
  <si>
    <t>Percentil</t>
  </si>
  <si>
    <t>x</t>
  </si>
  <si>
    <t>y</t>
  </si>
  <si>
    <t>Očekávané y</t>
  </si>
  <si>
    <t>Očekávané  Produktivita (Y)</t>
  </si>
  <si>
    <t>Anova: jeden faktor (aplikovaná na upravená data)</t>
  </si>
  <si>
    <t>Metoda 1</t>
  </si>
  <si>
    <t>Metoda 2</t>
  </si>
  <si>
    <t>F.test()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</si>
</sst>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6" x14ac:knownFonts="1">
    <font>
      <sz val="24"/>
      <color theme="1"/>
      <name val="Calibri"/>
      <family val="2"/>
      <charset val="238"/>
      <scheme val="minor"/>
    </font>
    <font>
      <i/>
      <sz val="2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  <font>
      <sz val="24"/>
      <color theme="9" tint="-0.249977111117893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ck">
        <color theme="7"/>
      </left>
      <right style="thick">
        <color theme="7"/>
      </right>
      <top style="thick">
        <color theme="7"/>
      </top>
      <bottom style="thick">
        <color theme="7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166" fontId="0" fillId="0" borderId="0" xfId="0" applyNumberFormat="1"/>
    <xf numFmtId="0" fontId="0" fillId="0" borderId="0" xfId="0" applyAlignment="1">
      <alignment vertic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4" fillId="2" borderId="0" xfId="0" applyFont="1" applyFill="1" applyAlignment="1">
      <alignment horizontal="center"/>
    </xf>
    <xf numFmtId="16" fontId="0" fillId="0" borderId="0" xfId="0" applyNumberFormat="1"/>
    <xf numFmtId="0" fontId="0" fillId="3" borderId="0" xfId="0" applyFill="1"/>
    <xf numFmtId="0" fontId="1" fillId="3" borderId="2" xfId="0" applyFont="1" applyFill="1" applyBorder="1" applyAlignment="1">
      <alignment horizontal="center"/>
    </xf>
    <xf numFmtId="0" fontId="0" fillId="3" borderId="1" xfId="0" applyFill="1" applyBorder="1"/>
    <xf numFmtId="0" fontId="0" fillId="4" borderId="0" xfId="0" applyFill="1"/>
    <xf numFmtId="0" fontId="1" fillId="4" borderId="2" xfId="0" applyFont="1" applyFill="1" applyBorder="1" applyAlignment="1">
      <alignment horizontal="center"/>
    </xf>
    <xf numFmtId="0" fontId="0" fillId="4" borderId="1" xfId="0" applyFill="1" applyBorder="1"/>
    <xf numFmtId="0" fontId="5" fillId="3" borderId="0" xfId="0" applyFont="1" applyFill="1"/>
    <xf numFmtId="0" fontId="0" fillId="5" borderId="0" xfId="0" applyFill="1"/>
    <xf numFmtId="0" fontId="0" fillId="6" borderId="0" xfId="0" applyFill="1"/>
    <xf numFmtId="16" fontId="0" fillId="3" borderId="0" xfId="0" applyNumberFormat="1" applyFill="1"/>
    <xf numFmtId="0" fontId="1" fillId="3" borderId="2" xfId="0" applyFont="1" applyFill="1" applyBorder="1" applyAlignment="1">
      <alignment horizontal="centerContinuous"/>
    </xf>
    <xf numFmtId="0" fontId="1" fillId="4" borderId="2" xfId="0" applyFont="1" applyFill="1" applyBorder="1" applyAlignment="1">
      <alignment horizontal="centerContinuous"/>
    </xf>
    <xf numFmtId="0" fontId="3" fillId="4" borderId="1" xfId="0" applyFont="1" applyFill="1" applyBorder="1"/>
    <xf numFmtId="164" fontId="0" fillId="3" borderId="0" xfId="0" applyNumberFormat="1" applyFill="1"/>
    <xf numFmtId="0" fontId="0" fillId="7" borderId="0" xfId="0" applyFill="1"/>
    <xf numFmtId="164" fontId="0" fillId="7" borderId="0" xfId="0" applyNumberFormat="1" applyFill="1"/>
    <xf numFmtId="165" fontId="0" fillId="7" borderId="0" xfId="0" applyNumberFormat="1" applyFill="1"/>
    <xf numFmtId="0" fontId="0" fillId="8" borderId="0" xfId="0" applyFill="1"/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Četnost</c:v>
          </c:tx>
          <c:invertIfNegative val="0"/>
          <c:cat>
            <c:numRef>
              <c:f>'Blok3-Př9'!$R$4:$R$6</c:f>
              <c:numCache>
                <c:formatCode>General</c:formatCode>
                <c:ptCount val="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</c:numCache>
            </c:numRef>
          </c:cat>
          <c:val>
            <c:numRef>
              <c:f>'Blok3-Př9'!$S$4:$S$6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5F-44D0-B85B-31576CE54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2235568"/>
        <c:axId val="592236048"/>
      </c:barChart>
      <c:catAx>
        <c:axId val="59223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Třídy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92236048"/>
        <c:crosses val="autoZero"/>
        <c:auto val="1"/>
        <c:lblAlgn val="ctr"/>
        <c:lblOffset val="100"/>
        <c:noMultiLvlLbl val="0"/>
      </c:catAx>
      <c:valAx>
        <c:axId val="592236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Četnost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9223556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Četnost</c:v>
          </c:tx>
          <c:invertIfNegative val="0"/>
          <c:cat>
            <c:strRef>
              <c:f>'Blok3-Př9'!$R$4:$R$9</c:f>
              <c:strCache>
                <c:ptCount val="6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Další</c:v>
                </c:pt>
              </c:strCache>
            </c:strRef>
          </c:cat>
          <c:val>
            <c:numRef>
              <c:f>'Blok3-Př9'!$S$4:$S$9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D-40B3-946C-D0744350B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903999"/>
        <c:axId val="993892479"/>
      </c:barChart>
      <c:catAx>
        <c:axId val="993903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Třídy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3892479"/>
        <c:crosses val="autoZero"/>
        <c:auto val="1"/>
        <c:lblAlgn val="ctr"/>
        <c:lblOffset val="100"/>
        <c:noMultiLvlLbl val="0"/>
      </c:catAx>
      <c:valAx>
        <c:axId val="99389247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Četnost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3903999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Bodový graf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'Korelační koeficient'!$B$9</c:f>
              <c:strCache>
                <c:ptCount val="1"/>
                <c:pt idx="0">
                  <c:v>Prodeje produktu 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3.5161696582085795E-2"/>
                  <c:y val="-7.625006850941776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8.2296715692179639E-2"/>
                  <c:y val="2.636242395454628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xVal>
            <c:numRef>
              <c:f>'Korelační koeficient'!$C$8:$G$8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numCache>
            </c:numRef>
          </c:xVal>
          <c:yVal>
            <c:numRef>
              <c:f>'Korelační koeficient'!$C$9:$G$9</c:f>
              <c:numCache>
                <c:formatCode>General</c:formatCode>
                <c:ptCount val="5"/>
                <c:pt idx="0">
                  <c:v>8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CA-43FF-AA95-955D74277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227408"/>
        <c:axId val="592237488"/>
      </c:scatterChart>
      <c:valAx>
        <c:axId val="59222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Prodeje produktu 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92237488"/>
        <c:crosses val="autoZero"/>
        <c:crossBetween val="midCat"/>
      </c:valAx>
      <c:valAx>
        <c:axId val="59223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Prodeje produktu 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92227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Hodiny školení (X) Graf s rezidui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'Lineární regrese'!$V$7:$V$12</c:f>
              <c:numCache>
                <c:formatCode>General</c:formatCode>
                <c:ptCount val="6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</c:numCache>
            </c:numRef>
          </c:xVal>
          <c:yVal>
            <c:numRef>
              <c:f>'Lineární regrese'!$AC$28:$AC$33</c:f>
              <c:numCache>
                <c:formatCode>General</c:formatCode>
                <c:ptCount val="6"/>
                <c:pt idx="0">
                  <c:v>-3.3076923076923137</c:v>
                </c:pt>
                <c:pt idx="1">
                  <c:v>3.4307692307692434</c:v>
                </c:pt>
                <c:pt idx="2">
                  <c:v>2.3230769230769184</c:v>
                </c:pt>
                <c:pt idx="3">
                  <c:v>-3.9384615384615387</c:v>
                </c:pt>
                <c:pt idx="4">
                  <c:v>-0.19999999999998863</c:v>
                </c:pt>
                <c:pt idx="5">
                  <c:v>1.6923076923076863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E5-40A9-B625-FE24F23E0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264672"/>
        <c:axId val="1168265152"/>
      </c:scatterChart>
      <c:valAx>
        <c:axId val="116826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Hodiny školení (X)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8265152"/>
        <c:crosses val="autoZero"/>
        <c:crossBetween val="midCat"/>
      </c:valAx>
      <c:valAx>
        <c:axId val="1168265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Rezidua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8264672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Hodiny školení (X) Graf porovnání hodnot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 Produktivita (Y)</c:v>
          </c:tx>
          <c:spPr>
            <a:ln w="19050">
              <a:noFill/>
            </a:ln>
          </c:spPr>
          <c:xVal>
            <c:numRef>
              <c:f>'Lineární regrese'!$V$7:$V$12</c:f>
              <c:numCache>
                <c:formatCode>General</c:formatCode>
                <c:ptCount val="6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</c:numCache>
            </c:numRef>
          </c:xVal>
          <c:yVal>
            <c:numRef>
              <c:f>'Lineární regrese'!$W$7:$W$12</c:f>
              <c:numCache>
                <c:formatCode>General</c:formatCode>
                <c:ptCount val="6"/>
                <c:pt idx="0">
                  <c:v>50</c:v>
                </c:pt>
                <c:pt idx="1">
                  <c:v>78</c:v>
                </c:pt>
                <c:pt idx="2">
                  <c:v>45</c:v>
                </c:pt>
                <c:pt idx="3">
                  <c:v>60</c:v>
                </c:pt>
                <c:pt idx="4">
                  <c:v>85</c:v>
                </c:pt>
                <c:pt idx="5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ED-4FEF-9C7B-1BCB3F2D639E}"/>
            </c:ext>
          </c:extLst>
        </c:ser>
        <c:ser>
          <c:idx val="1"/>
          <c:order val="1"/>
          <c:tx>
            <c:v>Očekávané  Produktivita (Y)</c:v>
          </c:tx>
          <c:spPr>
            <a:ln w="19050">
              <a:noFill/>
            </a:ln>
          </c:spPr>
          <c:xVal>
            <c:numRef>
              <c:f>'Lineární regrese'!$V$7:$V$12</c:f>
              <c:numCache>
                <c:formatCode>General</c:formatCode>
                <c:ptCount val="6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</c:numCache>
            </c:numRef>
          </c:xVal>
          <c:yVal>
            <c:numRef>
              <c:f>'Lineární regrese'!$AB$28:$AB$33</c:f>
              <c:numCache>
                <c:formatCode>General</c:formatCode>
                <c:ptCount val="6"/>
                <c:pt idx="0">
                  <c:v>53.307692307692314</c:v>
                </c:pt>
                <c:pt idx="1">
                  <c:v>74.569230769230757</c:v>
                </c:pt>
                <c:pt idx="2">
                  <c:v>42.676923076923082</c:v>
                </c:pt>
                <c:pt idx="3">
                  <c:v>63.938461538461539</c:v>
                </c:pt>
                <c:pt idx="4">
                  <c:v>85.199999999999989</c:v>
                </c:pt>
                <c:pt idx="5">
                  <c:v>53.307692307692314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CED-4FEF-9C7B-1BCB3F2D6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7244944"/>
        <c:axId val="1327246384"/>
      </c:scatterChart>
      <c:valAx>
        <c:axId val="132724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Hodiny školení (X)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27246384"/>
        <c:crosses val="autoZero"/>
        <c:crossBetween val="midCat"/>
      </c:valAx>
      <c:valAx>
        <c:axId val="13272463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 Produktivita (Y)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27244944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_xlchart.v1.5</cx:f>
      </cx:numDim>
    </cx:data>
    <cx:data id="1">
      <cx:numDim type="val">
        <cx:f dir="row">_xlchart.v1.6</cx:f>
      </cx:numDim>
    </cx:data>
    <cx:data id="2">
      <cx:numDim type="val">
        <cx:f dir="row">_xlchart.v1.7</cx:f>
      </cx:numDim>
    </cx:data>
  </cx:chartData>
  <cx:chart>
    <cx:title pos="t" align="ctr" overlay="0">
      <cx:tx>
        <cx:txData>
          <cx:v>Krabicový diagram (box-plot)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Krabicový diagram (box-plot)</a:t>
          </a:r>
        </a:p>
      </cx:txPr>
    </cx:title>
    <cx:plotArea>
      <cx:plotAreaRegion>
        <cx:series layoutId="boxWhisker" uniqueId="{0CA48810-1E58-4EE8-8735-067FBC12BEDF}">
          <cx:tx>
            <cx:txData>
              <cx:f>_xlchart.v1.2</cx:f>
              <cx:v>A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4836F92D-171E-461B-9029-86EB72E9F247}">
          <cx:tx>
            <cx:txData>
              <cx:f>_xlchart.v1.3</cx:f>
              <cx:v>B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48C8398A-C35C-4A3E-95FF-65E0011EA4C5}">
          <cx:tx>
            <cx:txData>
              <cx:f>_xlchart.v1.4</cx:f>
              <cx:v>C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</cx:f>
      </cx:numDim>
    </cx:data>
  </cx:chartData>
  <cx:chart>
    <cx:title pos="t" align="ctr" overlay="0"/>
    <cx:plotArea>
      <cx:plotAreaRegion>
        <cx:series layoutId="clusteredColumn" uniqueId="{E1E77DF5-87A4-4C5E-B8E5-ACACA6CE5F83}">
          <cx:tx>
            <cx:txData>
              <cx:f>_xlchart.v1.8</cx:f>
              <cx:v/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/>
    <cx:plotArea>
      <cx:plotAreaRegion>
        <cx:series layoutId="clusteredColumn" uniqueId="{C959DC46-B9D8-41A9-A5D3-D76C62B008AD}">
          <cx:tx>
            <cx:txData>
              <cx:f>_xlchart.v1.0</cx:f>
              <cx:v/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7" Type="http://schemas.openxmlformats.org/officeDocument/2006/relationships/chart" Target="../charts/chart2.xml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chart" Target="../charts/chart1.xml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microsoft.com/office/2014/relationships/chartEx" Target="../charts/chartEx1.xml"/><Relationship Id="rId1" Type="http://schemas.openxmlformats.org/officeDocument/2006/relationships/image" Target="../media/image16.png"/><Relationship Id="rId4" Type="http://schemas.microsoft.com/office/2014/relationships/chartEx" Target="../charts/chartEx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381000</xdr:rowOff>
    </xdr:from>
    <xdr:to>
      <xdr:col>8</xdr:col>
      <xdr:colOff>619925</xdr:colOff>
      <xdr:row>7</xdr:row>
      <xdr:rowOff>162285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369C2CE-47D4-9C4B-3305-1945C845F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381000"/>
          <a:ext cx="13413072" cy="258163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3</xdr:col>
      <xdr:colOff>316592</xdr:colOff>
      <xdr:row>17</xdr:row>
      <xdr:rowOff>246530</xdr:rowOff>
    </xdr:from>
    <xdr:to>
      <xdr:col>9</xdr:col>
      <xdr:colOff>1069520</xdr:colOff>
      <xdr:row>18</xdr:row>
      <xdr:rowOff>571501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61AEC377-3828-33F6-AF38-57D69FFDB834}"/>
            </a:ext>
          </a:extLst>
        </xdr:cNvPr>
        <xdr:cNvSpPr txBox="1"/>
      </xdr:nvSpPr>
      <xdr:spPr>
        <a:xfrm>
          <a:off x="7297857" y="6925236"/>
          <a:ext cx="8216045" cy="1199030"/>
        </a:xfrm>
        <a:prstGeom prst="rect">
          <a:avLst/>
        </a:prstGeom>
        <a:solidFill>
          <a:schemeClr val="bg1">
            <a:lumMod val="95000"/>
          </a:schemeClr>
        </a:solidFill>
        <a:ln/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cs-CZ" sz="1800"/>
            <a:t>|T|=0,8367</a:t>
          </a:r>
          <a:r>
            <a:rPr lang="cs-CZ" sz="1800" baseline="0"/>
            <a:t> &lt; 2,3646</a:t>
          </a:r>
        </a:p>
        <a:p>
          <a:pPr algn="l"/>
          <a:r>
            <a:rPr lang="cs-CZ" sz="1800" baseline="0"/>
            <a:t>- T-statistika je v oboru akceptace, </a:t>
          </a:r>
          <a:r>
            <a:rPr lang="cs-CZ" sz="2400" baseline="0">
              <a:solidFill>
                <a:srgbClr val="00B050"/>
              </a:solidFill>
            </a:rPr>
            <a:t>nulovou hypotézu nelze zamítnout</a:t>
          </a:r>
          <a:endParaRPr lang="cs-CZ" sz="1800" baseline="0">
            <a:solidFill>
              <a:srgbClr val="00B050"/>
            </a:solidFill>
          </a:endParaRPr>
        </a:p>
        <a:p>
          <a:pPr algn="l"/>
          <a:r>
            <a:rPr lang="cs-CZ" sz="1800" baseline="0"/>
            <a:t>- </a:t>
          </a:r>
          <a:r>
            <a:rPr lang="cs-CZ" sz="2000" baseline="0"/>
            <a:t>rozdíl v měřeních před a po není statisticky významný</a:t>
          </a:r>
          <a:endParaRPr lang="cs-CZ" sz="1800"/>
        </a:p>
      </xdr:txBody>
    </xdr:sp>
    <xdr:clientData/>
  </xdr:twoCellAnchor>
  <xdr:twoCellAnchor>
    <xdr:from>
      <xdr:col>3</xdr:col>
      <xdr:colOff>1079433</xdr:colOff>
      <xdr:row>37</xdr:row>
      <xdr:rowOff>365694</xdr:rowOff>
    </xdr:from>
    <xdr:to>
      <xdr:col>9</xdr:col>
      <xdr:colOff>1041333</xdr:colOff>
      <xdr:row>39</xdr:row>
      <xdr:rowOff>231147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E22B42E3-3508-9E3A-0368-083521744014}"/>
            </a:ext>
          </a:extLst>
        </xdr:cNvPr>
        <xdr:cNvSpPr txBox="1"/>
      </xdr:nvSpPr>
      <xdr:spPr>
        <a:xfrm>
          <a:off x="8060698" y="16894370"/>
          <a:ext cx="7425017" cy="649865"/>
        </a:xfrm>
        <a:prstGeom prst="rect">
          <a:avLst/>
        </a:prstGeom>
        <a:solidFill>
          <a:schemeClr val="bg1">
            <a:lumMod val="95000"/>
          </a:schemeClr>
        </a:solidFill>
        <a:ln/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800"/>
            <a:t>p-hodnota = 0,4304</a:t>
          </a:r>
          <a:r>
            <a:rPr lang="cs-CZ" sz="1800" baseline="0"/>
            <a:t> &gt; 0,05</a:t>
          </a:r>
        </a:p>
        <a:p>
          <a:r>
            <a:rPr lang="cs-CZ" sz="1800" baseline="0"/>
            <a:t>- nulovou hypotézu nelze zamítnout</a:t>
          </a:r>
          <a:endParaRPr lang="cs-CZ" sz="1800"/>
        </a:p>
      </xdr:txBody>
    </xdr:sp>
    <xdr:clientData/>
  </xdr:twoCellAnchor>
  <xdr:twoCellAnchor editAs="oneCell">
    <xdr:from>
      <xdr:col>12</xdr:col>
      <xdr:colOff>822787</xdr:colOff>
      <xdr:row>32</xdr:row>
      <xdr:rowOff>305805</xdr:rowOff>
    </xdr:from>
    <xdr:to>
      <xdr:col>18</xdr:col>
      <xdr:colOff>467752</xdr:colOff>
      <xdr:row>49</xdr:row>
      <xdr:rowOff>349489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DD41DDE6-AF0C-1840-61D1-DD8F6701A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28934" y="14817423"/>
          <a:ext cx="10537084" cy="67175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258702</xdr:colOff>
      <xdr:row>19</xdr:row>
      <xdr:rowOff>246867</xdr:rowOff>
    </xdr:from>
    <xdr:to>
      <xdr:col>11</xdr:col>
      <xdr:colOff>802000</xdr:colOff>
      <xdr:row>31</xdr:row>
      <xdr:rowOff>180822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41068ABC-6265-4D3D-B0F0-92BF1A855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37929" y="8611549"/>
          <a:ext cx="9981707" cy="598767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2354846</xdr:colOff>
      <xdr:row>17</xdr:row>
      <xdr:rowOff>99566</xdr:rowOff>
    </xdr:from>
    <xdr:to>
      <xdr:col>1</xdr:col>
      <xdr:colOff>3626757</xdr:colOff>
      <xdr:row>18</xdr:row>
      <xdr:rowOff>11583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B575CB45-739B-6239-7D73-ACD8A5BAA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29167" y="6821495"/>
          <a:ext cx="1278261" cy="784897"/>
        </a:xfrm>
        <a:prstGeom prst="rect">
          <a:avLst/>
        </a:prstGeom>
      </xdr:spPr>
    </xdr:pic>
    <xdr:clientData/>
  </xdr:twoCellAnchor>
  <xdr:twoCellAnchor editAs="oneCell">
    <xdr:from>
      <xdr:col>17</xdr:col>
      <xdr:colOff>32326</xdr:colOff>
      <xdr:row>6</xdr:row>
      <xdr:rowOff>35418</xdr:rowOff>
    </xdr:from>
    <xdr:to>
      <xdr:col>18</xdr:col>
      <xdr:colOff>67236</xdr:colOff>
      <xdr:row>8</xdr:row>
      <xdr:rowOff>78181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FB29CDB3-B0ED-4AAF-54DF-118F0E0A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772238" y="2388653"/>
          <a:ext cx="2993263" cy="8271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16</xdr:col>
      <xdr:colOff>1250083</xdr:colOff>
      <xdr:row>2</xdr:row>
      <xdr:rowOff>163513</xdr:rowOff>
    </xdr:from>
    <xdr:to>
      <xdr:col>23</xdr:col>
      <xdr:colOff>71437</xdr:colOff>
      <xdr:row>5</xdr:row>
      <xdr:rowOff>86947</xdr:rowOff>
    </xdr:to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2E2CC1A0-50C1-D748-D673-635118680D86}"/>
            </a:ext>
          </a:extLst>
        </xdr:cNvPr>
        <xdr:cNvSpPr txBox="1"/>
      </xdr:nvSpPr>
      <xdr:spPr>
        <a:xfrm>
          <a:off x="25681708" y="925513"/>
          <a:ext cx="9775104" cy="1066434"/>
        </a:xfrm>
        <a:prstGeom prst="rect">
          <a:avLst/>
        </a:prstGeom>
        <a:ln/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600" kern="1200"/>
            <a:t>Dopln</a:t>
          </a:r>
          <a:r>
            <a:rPr lang="cs-CZ" sz="3600" kern="1200"/>
            <a:t>ě</a:t>
          </a:r>
          <a:r>
            <a:rPr lang="en-US" sz="3600" kern="1200"/>
            <a:t>k   Data </a:t>
          </a:r>
          <a:r>
            <a:rPr lang="cs-CZ" sz="3600" kern="1200"/>
            <a:t>--&gt; Analýza dat</a:t>
          </a:r>
        </a:p>
      </xdr:txBody>
    </xdr:sp>
    <xdr:clientData/>
  </xdr:twoCellAnchor>
  <xdr:twoCellAnchor editAs="oneCell">
    <xdr:from>
      <xdr:col>17</xdr:col>
      <xdr:colOff>2857658</xdr:colOff>
      <xdr:row>8</xdr:row>
      <xdr:rowOff>316667</xdr:rowOff>
    </xdr:from>
    <xdr:to>
      <xdr:col>20</xdr:col>
      <xdr:colOff>44982</xdr:colOff>
      <xdr:row>12</xdr:row>
      <xdr:rowOff>217583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E908256E-5A3E-6AE9-45B7-0EE477853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97570" y="3454314"/>
          <a:ext cx="2790265" cy="1469740"/>
        </a:xfrm>
        <a:prstGeom prst="rect">
          <a:avLst/>
        </a:prstGeom>
      </xdr:spPr>
    </xdr:pic>
    <xdr:clientData/>
  </xdr:twoCellAnchor>
  <xdr:twoCellAnchor editAs="oneCell">
    <xdr:from>
      <xdr:col>20</xdr:col>
      <xdr:colOff>467587</xdr:colOff>
      <xdr:row>9</xdr:row>
      <xdr:rowOff>188619</xdr:rowOff>
    </xdr:from>
    <xdr:to>
      <xdr:col>22</xdr:col>
      <xdr:colOff>828471</xdr:colOff>
      <xdr:row>14</xdr:row>
      <xdr:rowOff>256862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696CA2B0-7DD3-63FD-0FCA-BA5AFCBAB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810440" y="3718472"/>
          <a:ext cx="3005472" cy="2029272"/>
        </a:xfrm>
        <a:prstGeom prst="rect">
          <a:avLst/>
        </a:prstGeom>
      </xdr:spPr>
    </xdr:pic>
    <xdr:clientData/>
  </xdr:twoCellAnchor>
  <xdr:twoCellAnchor>
    <xdr:from>
      <xdr:col>20</xdr:col>
      <xdr:colOff>630116</xdr:colOff>
      <xdr:row>18</xdr:row>
      <xdr:rowOff>212481</xdr:rowOff>
    </xdr:from>
    <xdr:to>
      <xdr:col>21</xdr:col>
      <xdr:colOff>1030941</xdr:colOff>
      <xdr:row>18</xdr:row>
      <xdr:rowOff>512885</xdr:rowOff>
    </xdr:to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3245E78F-B4F9-72CC-6464-728965610100}"/>
            </a:ext>
          </a:extLst>
        </xdr:cNvPr>
        <xdr:cNvSpPr txBox="1"/>
      </xdr:nvSpPr>
      <xdr:spPr>
        <a:xfrm>
          <a:off x="31972969" y="7765246"/>
          <a:ext cx="1723119" cy="300404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cs-CZ" sz="1600" kern="1200"/>
            <a:t>Výběrové průměry</a:t>
          </a:r>
        </a:p>
      </xdr:txBody>
    </xdr:sp>
    <xdr:clientData/>
  </xdr:twoCellAnchor>
  <xdr:twoCellAnchor>
    <xdr:from>
      <xdr:col>20</xdr:col>
      <xdr:colOff>678230</xdr:colOff>
      <xdr:row>19</xdr:row>
      <xdr:rowOff>735867</xdr:rowOff>
    </xdr:from>
    <xdr:to>
      <xdr:col>21</xdr:col>
      <xdr:colOff>1019736</xdr:colOff>
      <xdr:row>19</xdr:row>
      <xdr:rowOff>1098176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1820B640-8939-9F06-0F9F-0B265C790D5F}"/>
            </a:ext>
          </a:extLst>
        </xdr:cNvPr>
        <xdr:cNvSpPr txBox="1"/>
      </xdr:nvSpPr>
      <xdr:spPr>
        <a:xfrm>
          <a:off x="32021083" y="8938573"/>
          <a:ext cx="1663800" cy="362309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cs-CZ" sz="1600" kern="1200"/>
            <a:t>Výběrové</a:t>
          </a:r>
          <a:r>
            <a:rPr lang="cs-CZ" sz="1600" kern="1200" baseline="0"/>
            <a:t> rozptyly</a:t>
          </a:r>
          <a:endParaRPr lang="cs-CZ" sz="1600" kern="1200"/>
        </a:p>
      </xdr:txBody>
    </xdr:sp>
    <xdr:clientData/>
  </xdr:twoCellAnchor>
  <xdr:twoCellAnchor>
    <xdr:from>
      <xdr:col>23</xdr:col>
      <xdr:colOff>724934</xdr:colOff>
      <xdr:row>20</xdr:row>
      <xdr:rowOff>286499</xdr:rowOff>
    </xdr:from>
    <xdr:to>
      <xdr:col>29</xdr:col>
      <xdr:colOff>153708</xdr:colOff>
      <xdr:row>26</xdr:row>
      <xdr:rowOff>118411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DD62414E-0124-6160-EBFA-6FF20A3B9A9D}"/>
            </a:ext>
          </a:extLst>
        </xdr:cNvPr>
        <xdr:cNvSpPr txBox="1"/>
      </xdr:nvSpPr>
      <xdr:spPr>
        <a:xfrm>
          <a:off x="36034669" y="10058028"/>
          <a:ext cx="7362539" cy="2207559"/>
        </a:xfrm>
        <a:prstGeom prst="rect">
          <a:avLst/>
        </a:prstGeom>
        <a:solidFill>
          <a:schemeClr val="lt1"/>
        </a:solidFill>
        <a:ln w="19050" cmpd="sng">
          <a:solidFill>
            <a:srgbClr val="C00000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2000" b="1" kern="1200">
              <a:solidFill>
                <a:schemeClr val="tx2"/>
              </a:solidFill>
            </a:rPr>
            <a:t>p-hodnota = uvedené číslo</a:t>
          </a:r>
        </a:p>
        <a:p>
          <a:r>
            <a:rPr lang="cs-CZ" sz="1600" kern="1200"/>
            <a:t>Pro jednostrannou hypotézu </a:t>
          </a:r>
          <a:r>
            <a:rPr lang="cs-CZ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cs-CZ" sz="1800" b="1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cs-CZ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d &lt;= 0 </a:t>
          </a:r>
          <a:r>
            <a:rPr lang="cs-CZ" sz="1600" kern="1200"/>
            <a:t>, kdy alternativa je </a:t>
          </a:r>
          <a:r>
            <a:rPr lang="cs-CZ" sz="1800" b="1" kern="1200"/>
            <a:t>H</a:t>
          </a:r>
          <a:r>
            <a:rPr lang="cs-CZ" sz="1800" b="1" kern="1200" baseline="-25000"/>
            <a:t>1</a:t>
          </a:r>
          <a:r>
            <a:rPr lang="cs-CZ" sz="1800" b="1" kern="1200"/>
            <a:t>: d &gt; 0  </a:t>
          </a:r>
        </a:p>
        <a:p>
          <a:r>
            <a:rPr lang="cs-CZ" sz="1600" kern="1200"/>
            <a:t>(střední hodnota </a:t>
          </a:r>
          <a:r>
            <a:rPr lang="cs-CZ" sz="1600" b="1" kern="1200"/>
            <a:t>X</a:t>
          </a:r>
          <a:r>
            <a:rPr lang="cs-CZ" sz="1600" b="1" kern="1200" baseline="-25000"/>
            <a:t>1</a:t>
          </a:r>
          <a:r>
            <a:rPr lang="cs-CZ" sz="1600" kern="1200"/>
            <a:t> je </a:t>
          </a:r>
          <a:r>
            <a:rPr lang="cs-CZ" sz="1600" b="1" kern="1200"/>
            <a:t>větší </a:t>
          </a:r>
          <a:r>
            <a:rPr lang="cs-CZ" sz="1600" kern="1200"/>
            <a:t>než u </a:t>
          </a:r>
          <a:r>
            <a:rPr lang="cs-CZ" sz="1600" b="1" kern="1200"/>
            <a:t>X</a:t>
          </a:r>
          <a:r>
            <a:rPr lang="cs-CZ" sz="1600" b="1" kern="1200" baseline="-25000"/>
            <a:t>2</a:t>
          </a:r>
          <a:r>
            <a:rPr lang="cs-CZ" sz="1600" kern="1200"/>
            <a:t>),</a:t>
          </a:r>
          <a:r>
            <a:rPr lang="cs-CZ" sz="1600" kern="1200" baseline="0"/>
            <a:t> tedy zde  p-hodnota = 0,21521.</a:t>
          </a:r>
          <a:endParaRPr lang="cs-CZ" sz="1600" kern="1200"/>
        </a:p>
        <a:p>
          <a:endParaRPr lang="cs-CZ" sz="1600" kern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800" b="1" i="0" u="none" strike="noStrike" kern="1200" cap="none" spc="0" normalizeH="0" baseline="0" noProof="0">
              <a:ln>
                <a:noFill/>
              </a:ln>
              <a:solidFill>
                <a:schemeClr val="tx2"/>
              </a:solidFill>
              <a:effectLst/>
              <a:uLnTx/>
              <a:uFillTx/>
              <a:latin typeface="+mn-lt"/>
              <a:ea typeface="+mn-ea"/>
              <a:cs typeface="+mn-cs"/>
            </a:rPr>
            <a:t>p-hodnota = 1 - uvedené číslo,</a:t>
          </a:r>
        </a:p>
        <a:p>
          <a:r>
            <a:rPr lang="cs-CZ" sz="1600" kern="1200"/>
            <a:t>Pro jednostrannou hypotézu  </a:t>
          </a:r>
          <a:r>
            <a:rPr kumimoji="0" lang="cs-CZ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H</a:t>
          </a:r>
          <a:r>
            <a:rPr kumimoji="0" lang="cs-CZ" sz="1800" b="1" i="0" u="none" strike="noStrike" kern="0" cap="none" spc="0" normalizeH="0" baseline="-2500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0" lang="cs-CZ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d &gt;= 0 </a:t>
          </a:r>
          <a:r>
            <a:rPr lang="cs-CZ" sz="1600" kern="1200"/>
            <a:t>, kdy alternativa je </a:t>
          </a:r>
          <a:r>
            <a:rPr lang="cs-CZ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cs-CZ" sz="1800" b="1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cs-CZ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d &lt; 0   </a:t>
          </a:r>
          <a:endParaRPr lang="cs-CZ" sz="2400" b="1">
            <a:effectLst/>
          </a:endParaRPr>
        </a:p>
        <a:p>
          <a:r>
            <a:rPr lang="cs-CZ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(střední hodnota </a:t>
          </a:r>
          <a:r>
            <a:rPr lang="cs-CZ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cs-CZ" sz="1600" b="1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cs-CZ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 </a:t>
          </a:r>
          <a:r>
            <a:rPr lang="cs-CZ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menší</a:t>
          </a:r>
          <a:r>
            <a:rPr lang="cs-CZ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než u </a:t>
          </a:r>
          <a:r>
            <a:rPr lang="cs-CZ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cs-CZ" sz="1600" b="1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cs-CZ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0" lang="cs-CZ" sz="16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), tedy zde  p-hodnota = 1 - 0,21521 = 0,78479.</a:t>
          </a:r>
          <a:endParaRPr lang="cs-CZ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224118</xdr:colOff>
      <xdr:row>26</xdr:row>
      <xdr:rowOff>30328</xdr:rowOff>
    </xdr:from>
    <xdr:to>
      <xdr:col>21</xdr:col>
      <xdr:colOff>758280</xdr:colOff>
      <xdr:row>26</xdr:row>
      <xdr:rowOff>338763</xdr:rowOff>
    </xdr:to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2A76DF47-9B63-A163-98A8-CEBAC594CF09}"/>
            </a:ext>
          </a:extLst>
        </xdr:cNvPr>
        <xdr:cNvSpPr txBox="1"/>
      </xdr:nvSpPr>
      <xdr:spPr>
        <a:xfrm>
          <a:off x="30244677" y="12177504"/>
          <a:ext cx="3178750" cy="3084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s-CZ" sz="1800" b="1" kern="1200"/>
            <a:t>t</a:t>
          </a:r>
          <a:r>
            <a:rPr lang="cs-CZ" sz="1800" b="1" kern="1200" baseline="-25000"/>
            <a:t>0,95</a:t>
          </a:r>
          <a:r>
            <a:rPr lang="cs-CZ" sz="1800" b="1" kern="1200"/>
            <a:t> = T.INV(0,95;7)</a:t>
          </a:r>
        </a:p>
      </xdr:txBody>
    </xdr:sp>
    <xdr:clientData/>
  </xdr:twoCellAnchor>
  <xdr:twoCellAnchor>
    <xdr:from>
      <xdr:col>19</xdr:col>
      <xdr:colOff>1150327</xdr:colOff>
      <xdr:row>29</xdr:row>
      <xdr:rowOff>131885</xdr:rowOff>
    </xdr:from>
    <xdr:to>
      <xdr:col>22</xdr:col>
      <xdr:colOff>359020</xdr:colOff>
      <xdr:row>30</xdr:row>
      <xdr:rowOff>153865</xdr:rowOff>
    </xdr:to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1B33C4D3-5CBE-7870-8539-5CA14B384475}"/>
            </a:ext>
          </a:extLst>
        </xdr:cNvPr>
        <xdr:cNvSpPr txBox="1"/>
      </xdr:nvSpPr>
      <xdr:spPr>
        <a:xfrm>
          <a:off x="31146750" y="13356981"/>
          <a:ext cx="3187212" cy="4103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 kern="1200"/>
        </a:p>
      </xdr:txBody>
    </xdr:sp>
    <xdr:clientData/>
  </xdr:twoCellAnchor>
  <xdr:twoCellAnchor editAs="oneCell">
    <xdr:from>
      <xdr:col>23</xdr:col>
      <xdr:colOff>1005355</xdr:colOff>
      <xdr:row>27</xdr:row>
      <xdr:rowOff>67236</xdr:rowOff>
    </xdr:from>
    <xdr:to>
      <xdr:col>29</xdr:col>
      <xdr:colOff>171255</xdr:colOff>
      <xdr:row>37</xdr:row>
      <xdr:rowOff>85184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9446094-B841-6E58-D6C9-DC6C94EE6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315090" y="12606618"/>
          <a:ext cx="7099665" cy="398165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23</xdr:col>
      <xdr:colOff>1107701</xdr:colOff>
      <xdr:row>14</xdr:row>
      <xdr:rowOff>389031</xdr:rowOff>
    </xdr:from>
    <xdr:to>
      <xdr:col>29</xdr:col>
      <xdr:colOff>102143</xdr:colOff>
      <xdr:row>20</xdr:row>
      <xdr:rowOff>64638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111FDBD0-DADA-8082-D59D-CBC2FECA2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417436" y="5879913"/>
          <a:ext cx="6934557" cy="39562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19</xdr:col>
      <xdr:colOff>0</xdr:colOff>
      <xdr:row>25</xdr:row>
      <xdr:rowOff>201706</xdr:rowOff>
    </xdr:from>
    <xdr:to>
      <xdr:col>23</xdr:col>
      <xdr:colOff>739589</xdr:colOff>
      <xdr:row>25</xdr:row>
      <xdr:rowOff>216086</xdr:rowOff>
    </xdr:to>
    <xdr:cxnSp macro="">
      <xdr:nvCxnSpPr>
        <xdr:cNvPr id="29" name="Přímá spojnice se šipkou 28">
          <a:extLst>
            <a:ext uri="{FF2B5EF4-FFF2-40B4-BE49-F238E27FC236}">
              <a16:creationId xmlns:a16="http://schemas.microsoft.com/office/drawing/2014/main" id="{37F71256-B583-8AA6-D3FC-62CDD683D39D}"/>
            </a:ext>
          </a:extLst>
        </xdr:cNvPr>
        <xdr:cNvCxnSpPr/>
      </xdr:nvCxnSpPr>
      <xdr:spPr>
        <a:xfrm flipV="1">
          <a:off x="30020559" y="11945471"/>
          <a:ext cx="6028765" cy="1438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963089</xdr:colOff>
      <xdr:row>22</xdr:row>
      <xdr:rowOff>119062</xdr:rowOff>
    </xdr:from>
    <xdr:to>
      <xdr:col>20</xdr:col>
      <xdr:colOff>1040982</xdr:colOff>
      <xdr:row>24</xdr:row>
      <xdr:rowOff>191666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213C8514-A1EB-4695-ACCE-9752FD7B8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014464" y="10477500"/>
          <a:ext cx="1414568" cy="84263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19</xdr:col>
      <xdr:colOff>299384</xdr:colOff>
      <xdr:row>28</xdr:row>
      <xdr:rowOff>38358</xdr:rowOff>
    </xdr:from>
    <xdr:to>
      <xdr:col>21</xdr:col>
      <xdr:colOff>833546</xdr:colOff>
      <xdr:row>28</xdr:row>
      <xdr:rowOff>346793</xdr:rowOff>
    </xdr:to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F5BE6F37-2EC1-468B-8043-6B37A59BA037}"/>
            </a:ext>
          </a:extLst>
        </xdr:cNvPr>
        <xdr:cNvSpPr txBox="1"/>
      </xdr:nvSpPr>
      <xdr:spPr>
        <a:xfrm>
          <a:off x="30319943" y="12969946"/>
          <a:ext cx="3178750" cy="3084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s-CZ" sz="1800" b="1" kern="1200"/>
            <a:t>t</a:t>
          </a:r>
          <a:r>
            <a:rPr lang="cs-CZ" sz="1800" b="1" kern="1200" baseline="-25000"/>
            <a:t>0,975</a:t>
          </a:r>
          <a:r>
            <a:rPr lang="cs-CZ" sz="1800" b="1" kern="1200"/>
            <a:t> = T.INV(0,975;7)</a:t>
          </a:r>
        </a:p>
      </xdr:txBody>
    </xdr:sp>
    <xdr:clientData/>
  </xdr:twoCellAnchor>
  <xdr:twoCellAnchor>
    <xdr:from>
      <xdr:col>9</xdr:col>
      <xdr:colOff>1038158</xdr:colOff>
      <xdr:row>38</xdr:row>
      <xdr:rowOff>298421</xdr:rowOff>
    </xdr:from>
    <xdr:to>
      <xdr:col>12</xdr:col>
      <xdr:colOff>683560</xdr:colOff>
      <xdr:row>39</xdr:row>
      <xdr:rowOff>171263</xdr:rowOff>
    </xdr:to>
    <xdr:cxnSp macro="">
      <xdr:nvCxnSpPr>
        <xdr:cNvPr id="36" name="Přímá spojnice se šipkou 35">
          <a:extLst>
            <a:ext uri="{FF2B5EF4-FFF2-40B4-BE49-F238E27FC236}">
              <a16:creationId xmlns:a16="http://schemas.microsoft.com/office/drawing/2014/main" id="{4AF6EE03-3BC3-F5E8-B09B-D48718BF5D65}"/>
            </a:ext>
          </a:extLst>
        </xdr:cNvPr>
        <xdr:cNvCxnSpPr>
          <a:stCxn id="4" idx="3"/>
        </xdr:cNvCxnSpPr>
      </xdr:nvCxnSpPr>
      <xdr:spPr>
        <a:xfrm>
          <a:off x="15482540" y="17219303"/>
          <a:ext cx="3007167" cy="265048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1826559</xdr:colOff>
      <xdr:row>28</xdr:row>
      <xdr:rowOff>8031</xdr:rowOff>
    </xdr:from>
    <xdr:to>
      <xdr:col>18</xdr:col>
      <xdr:colOff>30442</xdr:colOff>
      <xdr:row>32</xdr:row>
      <xdr:rowOff>291353</xdr:rowOff>
    </xdr:to>
    <xdr:cxnSp macro="">
      <xdr:nvCxnSpPr>
        <xdr:cNvPr id="38" name="Přímá spojnice se šipkou 37">
          <a:extLst>
            <a:ext uri="{FF2B5EF4-FFF2-40B4-BE49-F238E27FC236}">
              <a16:creationId xmlns:a16="http://schemas.microsoft.com/office/drawing/2014/main" id="{ABCBFB65-1B9A-E45A-74A3-C8B2908E966A}"/>
            </a:ext>
          </a:extLst>
        </xdr:cNvPr>
        <xdr:cNvCxnSpPr/>
      </xdr:nvCxnSpPr>
      <xdr:spPr>
        <a:xfrm flipH="1">
          <a:off x="27566471" y="12973237"/>
          <a:ext cx="1162236" cy="1874557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11206</xdr:colOff>
      <xdr:row>23</xdr:row>
      <xdr:rowOff>162555</xdr:rowOff>
    </xdr:from>
    <xdr:to>
      <xdr:col>19</xdr:col>
      <xdr:colOff>959914</xdr:colOff>
      <xdr:row>24</xdr:row>
      <xdr:rowOff>212912</xdr:rowOff>
    </xdr:to>
    <xdr:cxnSp macro="">
      <xdr:nvCxnSpPr>
        <xdr:cNvPr id="42" name="Přímá spojnice se šipkou 41">
          <a:extLst>
            <a:ext uri="{FF2B5EF4-FFF2-40B4-BE49-F238E27FC236}">
              <a16:creationId xmlns:a16="http://schemas.microsoft.com/office/drawing/2014/main" id="{61A7C2E6-E340-887A-0555-408674A0798C}"/>
            </a:ext>
          </a:extLst>
        </xdr:cNvPr>
        <xdr:cNvCxnSpPr>
          <a:endCxn id="33" idx="1"/>
        </xdr:cNvCxnSpPr>
      </xdr:nvCxnSpPr>
      <xdr:spPr>
        <a:xfrm flipV="1">
          <a:off x="30031765" y="11110702"/>
          <a:ext cx="948708" cy="442563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716983</xdr:colOff>
      <xdr:row>8</xdr:row>
      <xdr:rowOff>311150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E58792B-823E-9953-EBAE-DCD52C77F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781050"/>
          <a:ext cx="11632633" cy="2657475"/>
        </a:xfrm>
        <a:prstGeom prst="rect">
          <a:avLst/>
        </a:prstGeom>
      </xdr:spPr>
    </xdr:pic>
    <xdr:clientData/>
  </xdr:twoCellAnchor>
  <xdr:twoCellAnchor editAs="oneCell">
    <xdr:from>
      <xdr:col>17</xdr:col>
      <xdr:colOff>540327</xdr:colOff>
      <xdr:row>27</xdr:row>
      <xdr:rowOff>362815</xdr:rowOff>
    </xdr:from>
    <xdr:to>
      <xdr:col>19</xdr:col>
      <xdr:colOff>582536</xdr:colOff>
      <xdr:row>37</xdr:row>
      <xdr:rowOff>359554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804403B-DBBD-6867-9077-D0737AF6F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36645" y="11186679"/>
          <a:ext cx="6952164" cy="3979920"/>
        </a:xfrm>
        <a:prstGeom prst="rect">
          <a:avLst/>
        </a:prstGeom>
      </xdr:spPr>
    </xdr:pic>
    <xdr:clientData/>
  </xdr:twoCellAnchor>
  <xdr:twoCellAnchor editAs="oneCell">
    <xdr:from>
      <xdr:col>5</xdr:col>
      <xdr:colOff>530225</xdr:colOff>
      <xdr:row>41</xdr:row>
      <xdr:rowOff>76200</xdr:rowOff>
    </xdr:from>
    <xdr:to>
      <xdr:col>13</xdr:col>
      <xdr:colOff>619486</xdr:colOff>
      <xdr:row>51</xdr:row>
      <xdr:rowOff>85926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8FFAF2E-5D9C-DAB3-67E5-E3BB48D33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59625" y="16221075"/>
          <a:ext cx="7023461" cy="3914976"/>
        </a:xfrm>
        <a:prstGeom prst="rect">
          <a:avLst/>
        </a:prstGeom>
      </xdr:spPr>
    </xdr:pic>
    <xdr:clientData/>
  </xdr:twoCellAnchor>
  <xdr:twoCellAnchor editAs="oneCell">
    <xdr:from>
      <xdr:col>4</xdr:col>
      <xdr:colOff>971550</xdr:colOff>
      <xdr:row>29</xdr:row>
      <xdr:rowOff>304800</xdr:rowOff>
    </xdr:from>
    <xdr:to>
      <xdr:col>12</xdr:col>
      <xdr:colOff>968732</xdr:colOff>
      <xdr:row>39</xdr:row>
      <xdr:rowOff>285950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B6B3F844-EA79-60F2-2985-3BF19CCC2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67450" y="11734800"/>
          <a:ext cx="6940907" cy="3895925"/>
        </a:xfrm>
        <a:prstGeom prst="rect">
          <a:avLst/>
        </a:prstGeom>
      </xdr:spPr>
    </xdr:pic>
    <xdr:clientData/>
  </xdr:twoCellAnchor>
  <xdr:twoCellAnchor editAs="oneCell">
    <xdr:from>
      <xdr:col>20</xdr:col>
      <xdr:colOff>633269</xdr:colOff>
      <xdr:row>28</xdr:row>
      <xdr:rowOff>58015</xdr:rowOff>
    </xdr:from>
    <xdr:to>
      <xdr:col>25</xdr:col>
      <xdr:colOff>1046665</xdr:colOff>
      <xdr:row>38</xdr:row>
      <xdr:rowOff>55042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2EE41DC8-100D-B917-0A9E-E29B07EF3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823314" y="11280197"/>
          <a:ext cx="6994306" cy="3980209"/>
        </a:xfrm>
        <a:prstGeom prst="rect">
          <a:avLst/>
        </a:prstGeom>
      </xdr:spPr>
    </xdr:pic>
    <xdr:clientData/>
  </xdr:twoCellAnchor>
  <xdr:twoCellAnchor>
    <xdr:from>
      <xdr:col>20</xdr:col>
      <xdr:colOff>533400</xdr:colOff>
      <xdr:row>3</xdr:row>
      <xdr:rowOff>0</xdr:rowOff>
    </xdr:from>
    <xdr:to>
      <xdr:col>26</xdr:col>
      <xdr:colOff>533400</xdr:colOff>
      <xdr:row>12</xdr:row>
      <xdr:rowOff>390525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6E29C6C9-3CBD-9415-DD20-873AF9690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533400</xdr:colOff>
      <xdr:row>3</xdr:row>
      <xdr:rowOff>0</xdr:rowOff>
    </xdr:from>
    <xdr:to>
      <xdr:col>26</xdr:col>
      <xdr:colOff>533400</xdr:colOff>
      <xdr:row>12</xdr:row>
      <xdr:rowOff>390525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B1835C58-FD17-213B-1A02-8AC625928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1031474</xdr:colOff>
      <xdr:row>3</xdr:row>
      <xdr:rowOff>352425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3C35C63-975F-BECF-8CBA-6F618AD64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525"/>
          <a:ext cx="8359374" cy="1133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9</xdr:col>
      <xdr:colOff>1720851</xdr:colOff>
      <xdr:row>7</xdr:row>
      <xdr:rowOff>276225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F0081F6-A12C-8394-C475-F3FD3EFC2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781050"/>
          <a:ext cx="11315701" cy="2228850"/>
        </a:xfrm>
        <a:prstGeom prst="rect">
          <a:avLst/>
        </a:prstGeom>
      </xdr:spPr>
    </xdr:pic>
    <xdr:clientData/>
  </xdr:twoCellAnchor>
  <xdr:twoCellAnchor>
    <xdr:from>
      <xdr:col>7</xdr:col>
      <xdr:colOff>459651</xdr:colOff>
      <xdr:row>10</xdr:row>
      <xdr:rowOff>35356</xdr:rowOff>
    </xdr:from>
    <xdr:to>
      <xdr:col>12</xdr:col>
      <xdr:colOff>86590</xdr:colOff>
      <xdr:row>23</xdr:row>
      <xdr:rowOff>207818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33370C94-12C3-BE03-8825-E9564A4F1C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27351" y="3940606"/>
              <a:ext cx="7500939" cy="52778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9</xdr:col>
      <xdr:colOff>461962</xdr:colOff>
      <xdr:row>135</xdr:row>
      <xdr:rowOff>138112</xdr:rowOff>
    </xdr:from>
    <xdr:to>
      <xdr:col>12</xdr:col>
      <xdr:colOff>1062037</xdr:colOff>
      <xdr:row>142</xdr:row>
      <xdr:rowOff>147637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af 10">
              <a:extLst>
                <a:ext uri="{FF2B5EF4-FFF2-40B4-BE49-F238E27FC236}">
                  <a16:creationId xmlns:a16="http://schemas.microsoft.com/office/drawing/2014/main" id="{5C03AA00-EE47-F2C2-BB74-842A1A7758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80787" y="52938362"/>
              <a:ext cx="5822950" cy="2736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9</xdr:col>
      <xdr:colOff>388937</xdr:colOff>
      <xdr:row>135</xdr:row>
      <xdr:rowOff>141287</xdr:rowOff>
    </xdr:from>
    <xdr:to>
      <xdr:col>13</xdr:col>
      <xdr:colOff>1285875</xdr:colOff>
      <xdr:row>147</xdr:row>
      <xdr:rowOff>371475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2" name="Graf 11">
              <a:extLst>
                <a:ext uri="{FF2B5EF4-FFF2-40B4-BE49-F238E27FC236}">
                  <a16:creationId xmlns:a16="http://schemas.microsoft.com/office/drawing/2014/main" id="{3CE10DC8-60A9-D0A6-EAC7-F2E947DCAC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07762" y="52941537"/>
              <a:ext cx="7443788" cy="49101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1238250</xdr:colOff>
      <xdr:row>2</xdr:row>
      <xdr:rowOff>25399</xdr:rowOff>
    </xdr:from>
    <xdr:to>
      <xdr:col>4</xdr:col>
      <xdr:colOff>702335</xdr:colOff>
      <xdr:row>5</xdr:row>
      <xdr:rowOff>28574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888EFBB-19BE-76BD-FED4-61AACF70B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806449"/>
          <a:ext cx="6426860" cy="1184275"/>
        </a:xfrm>
        <a:prstGeom prst="rect">
          <a:avLst/>
        </a:prstGeom>
      </xdr:spPr>
    </xdr:pic>
    <xdr:clientData/>
  </xdr:twoCellAnchor>
  <xdr:twoCellAnchor>
    <xdr:from>
      <xdr:col>7</xdr:col>
      <xdr:colOff>931862</xdr:colOff>
      <xdr:row>2</xdr:row>
      <xdr:rowOff>7937</xdr:rowOff>
    </xdr:from>
    <xdr:to>
      <xdr:col>11</xdr:col>
      <xdr:colOff>201612</xdr:colOff>
      <xdr:row>9</xdr:row>
      <xdr:rowOff>11112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1990A747-2F17-7F4F-4864-A91E53C6A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1064559</xdr:colOff>
      <xdr:row>0</xdr:row>
      <xdr:rowOff>91140</xdr:rowOff>
    </xdr:from>
    <xdr:to>
      <xdr:col>22</xdr:col>
      <xdr:colOff>2046407</xdr:colOff>
      <xdr:row>3</xdr:row>
      <xdr:rowOff>337296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AA28F73-043E-B198-AC17-1CC2FA75D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9677" y="91140"/>
          <a:ext cx="6517554" cy="1422774"/>
        </a:xfrm>
        <a:prstGeom prst="rect">
          <a:avLst/>
        </a:prstGeom>
        <a:ln w="19050">
          <a:solidFill>
            <a:schemeClr val="accent6">
              <a:lumMod val="75000"/>
            </a:schemeClr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381000</xdr:colOff>
      <xdr:row>12</xdr:row>
      <xdr:rowOff>33618</xdr:rowOff>
    </xdr:from>
    <xdr:to>
      <xdr:col>17</xdr:col>
      <xdr:colOff>769852</xdr:colOff>
      <xdr:row>14</xdr:row>
      <xdr:rowOff>208468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8BA550BC-F7DC-0EDE-E153-B3AA1B344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4762500"/>
          <a:ext cx="9779381" cy="970468"/>
        </a:xfrm>
        <a:prstGeom prst="rect">
          <a:avLst/>
        </a:prstGeom>
        <a:ln w="28575">
          <a:solidFill>
            <a:schemeClr val="accent2">
              <a:lumMod val="75000"/>
            </a:schemeClr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35</xdr:col>
      <xdr:colOff>238124</xdr:colOff>
      <xdr:row>3</xdr:row>
      <xdr:rowOff>152399</xdr:rowOff>
    </xdr:from>
    <xdr:to>
      <xdr:col>43</xdr:col>
      <xdr:colOff>95249</xdr:colOff>
      <xdr:row>18</xdr:row>
      <xdr:rowOff>142873</xdr:rowOff>
    </xdr:to>
    <xdr:graphicFrame macro="">
      <xdr:nvGraphicFramePr>
        <xdr:cNvPr id="51" name="Graf 50">
          <a:extLst>
            <a:ext uri="{FF2B5EF4-FFF2-40B4-BE49-F238E27FC236}">
              <a16:creationId xmlns:a16="http://schemas.microsoft.com/office/drawing/2014/main" id="{1143D031-F187-BEDB-5F00-6F1CE9BC6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44450</xdr:colOff>
      <xdr:row>24</xdr:row>
      <xdr:rowOff>152400</xdr:rowOff>
    </xdr:from>
    <xdr:to>
      <xdr:col>43</xdr:col>
      <xdr:colOff>44450</xdr:colOff>
      <xdr:row>34</xdr:row>
      <xdr:rowOff>80963</xdr:rowOff>
    </xdr:to>
    <xdr:graphicFrame macro="">
      <xdr:nvGraphicFramePr>
        <xdr:cNvPr id="52" name="Graf 51">
          <a:extLst>
            <a:ext uri="{FF2B5EF4-FFF2-40B4-BE49-F238E27FC236}">
              <a16:creationId xmlns:a16="http://schemas.microsoft.com/office/drawing/2014/main" id="{BF3758D1-6DBF-94D6-A640-1EB7D585B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38D51-6DCC-444B-99AF-3F8B9AC0BAFD}">
  <dimension ref="B10:T42"/>
  <sheetViews>
    <sheetView topLeftCell="O58" zoomScale="85" zoomScaleNormal="85" workbookViewId="0">
      <selection activeCell="C42" sqref="C42"/>
    </sheetView>
  </sheetViews>
  <sheetFormatPr defaultRowHeight="31" x14ac:dyDescent="0.7"/>
  <cols>
    <col min="2" max="2" width="29" customWidth="1"/>
    <col min="3" max="10" width="8.125" customWidth="1"/>
    <col min="11" max="11" width="4.6640625" bestFit="1" customWidth="1"/>
    <col min="12" max="12" width="28.6640625" bestFit="1" customWidth="1"/>
    <col min="16" max="16" width="17.375" customWidth="1"/>
    <col min="18" max="18" width="19.375" customWidth="1"/>
  </cols>
  <sheetData>
    <row r="10" spans="2:18" x14ac:dyDescent="0.7">
      <c r="B10" s="12"/>
      <c r="C10" s="12">
        <v>1</v>
      </c>
      <c r="D10" s="12">
        <v>2</v>
      </c>
      <c r="E10" s="12">
        <v>3</v>
      </c>
      <c r="F10" s="12">
        <v>4</v>
      </c>
      <c r="G10" s="12">
        <v>5</v>
      </c>
      <c r="H10" s="12">
        <v>6</v>
      </c>
      <c r="I10" s="12">
        <v>7</v>
      </c>
      <c r="J10" s="12">
        <v>8</v>
      </c>
      <c r="L10" s="26" t="s">
        <v>17</v>
      </c>
    </row>
    <row r="11" spans="2:18" x14ac:dyDescent="0.7">
      <c r="B11" s="12" t="s">
        <v>0</v>
      </c>
      <c r="C11" s="25">
        <v>32.5</v>
      </c>
      <c r="D11" s="25">
        <v>31.8</v>
      </c>
      <c r="E11" s="25">
        <v>33.200000000000003</v>
      </c>
      <c r="F11" s="25">
        <v>32</v>
      </c>
      <c r="G11" s="25">
        <v>31.5</v>
      </c>
      <c r="H11" s="25">
        <v>33</v>
      </c>
      <c r="I11" s="25">
        <v>32.299999999999997</v>
      </c>
      <c r="J11" s="25">
        <v>31.7</v>
      </c>
      <c r="L11" s="28">
        <f>AVERAGE(C11:J11)</f>
        <v>32.25</v>
      </c>
    </row>
    <row r="12" spans="2:18" x14ac:dyDescent="0.7">
      <c r="B12" s="12" t="s">
        <v>1</v>
      </c>
      <c r="C12" s="25">
        <v>32.200000000000003</v>
      </c>
      <c r="D12" s="25">
        <v>31.9</v>
      </c>
      <c r="E12" s="25">
        <v>33</v>
      </c>
      <c r="F12" s="25">
        <v>31.8</v>
      </c>
      <c r="G12" s="25">
        <v>31.6</v>
      </c>
      <c r="H12" s="25">
        <v>32.9</v>
      </c>
      <c r="I12" s="25">
        <v>32.4</v>
      </c>
      <c r="J12" s="25">
        <v>31.8</v>
      </c>
      <c r="L12" s="28">
        <f t="shared" ref="L12:L13" si="0">AVERAGE(C12:J12)</f>
        <v>32.200000000000003</v>
      </c>
    </row>
    <row r="13" spans="2:18" x14ac:dyDescent="0.7">
      <c r="B13" s="26" t="s">
        <v>16</v>
      </c>
      <c r="C13" s="27">
        <f>C11-C12</f>
        <v>0.29999999999999716</v>
      </c>
      <c r="D13" s="27">
        <f t="shared" ref="D13:J13" si="1">D11-D12</f>
        <v>-9.9999999999997868E-2</v>
      </c>
      <c r="E13" s="27">
        <f t="shared" si="1"/>
        <v>0.20000000000000284</v>
      </c>
      <c r="F13" s="27">
        <f t="shared" si="1"/>
        <v>0.19999999999999929</v>
      </c>
      <c r="G13" s="27">
        <f t="shared" si="1"/>
        <v>-0.10000000000000142</v>
      </c>
      <c r="H13" s="27">
        <f t="shared" si="1"/>
        <v>0.10000000000000142</v>
      </c>
      <c r="I13" s="27">
        <f t="shared" si="1"/>
        <v>-0.10000000000000142</v>
      </c>
      <c r="J13" s="27">
        <f t="shared" si="1"/>
        <v>-0.10000000000000142</v>
      </c>
      <c r="L13" s="28">
        <f t="shared" si="0"/>
        <v>4.9999999999999822E-2</v>
      </c>
    </row>
    <row r="15" spans="2:18" x14ac:dyDescent="0.7">
      <c r="L15" t="s">
        <v>19</v>
      </c>
    </row>
    <row r="16" spans="2:18" x14ac:dyDescent="0.7">
      <c r="B16" t="s">
        <v>18</v>
      </c>
      <c r="C16" s="1">
        <f t="shared" ref="C16:J16" si="2">(C13-$L$13)^2</f>
        <v>6.2499999999998668E-2</v>
      </c>
      <c r="D16" s="1">
        <f t="shared" si="2"/>
        <v>2.2499999999999309E-2</v>
      </c>
      <c r="E16" s="1">
        <f t="shared" si="2"/>
        <v>2.2500000000000905E-2</v>
      </c>
      <c r="F16" s="1">
        <f t="shared" si="2"/>
        <v>2.249999999999984E-2</v>
      </c>
      <c r="G16" s="1">
        <f t="shared" si="2"/>
        <v>2.2500000000000374E-2</v>
      </c>
      <c r="H16" s="1">
        <f t="shared" si="2"/>
        <v>2.5000000000001601E-3</v>
      </c>
      <c r="I16" s="1">
        <f t="shared" si="2"/>
        <v>2.2500000000000374E-2</v>
      </c>
      <c r="J16" s="1">
        <f t="shared" si="2"/>
        <v>2.2500000000000374E-2</v>
      </c>
      <c r="L16" s="1">
        <f>SQRT(SUM(C16:J16)/(J10-1))</f>
        <v>0.16903085094570333</v>
      </c>
      <c r="R16" t="s">
        <v>2</v>
      </c>
    </row>
    <row r="17" spans="2:20" ht="31.5" thickBot="1" x14ac:dyDescent="0.75"/>
    <row r="18" spans="2:20" ht="69" customHeight="1" x14ac:dyDescent="0.7">
      <c r="B18" s="2" t="s">
        <v>20</v>
      </c>
      <c r="C18" s="2">
        <f>L13*SQRT(J10)/L16</f>
        <v>0.83666002653407245</v>
      </c>
      <c r="R18" s="4"/>
      <c r="S18" s="4" t="s">
        <v>3</v>
      </c>
      <c r="T18" s="4" t="s">
        <v>4</v>
      </c>
    </row>
    <row r="19" spans="2:20" ht="51" customHeight="1" x14ac:dyDescent="0.7">
      <c r="B19" s="2" t="s">
        <v>21</v>
      </c>
      <c r="C19" s="2">
        <f>_xlfn.T.INV(0.975,J10-1)</f>
        <v>2.3646242515927849</v>
      </c>
      <c r="R19" t="s">
        <v>5</v>
      </c>
      <c r="S19">
        <v>32.25</v>
      </c>
      <c r="T19">
        <v>32.200000000000003</v>
      </c>
    </row>
    <row r="20" spans="2:20" ht="123.75" customHeight="1" x14ac:dyDescent="0.7">
      <c r="R20" s="2" t="s">
        <v>6</v>
      </c>
      <c r="S20" s="2">
        <v>0.38000000000000073</v>
      </c>
      <c r="T20" s="2">
        <v>0.27714285714285647</v>
      </c>
    </row>
    <row r="21" spans="2:20" x14ac:dyDescent="0.7">
      <c r="R21" t="s">
        <v>7</v>
      </c>
      <c r="S21">
        <v>8</v>
      </c>
      <c r="T21">
        <v>8</v>
      </c>
    </row>
    <row r="22" spans="2:20" x14ac:dyDescent="0.7">
      <c r="R22" t="s">
        <v>8</v>
      </c>
      <c r="S22">
        <v>0.96845846053598927</v>
      </c>
    </row>
    <row r="23" spans="2:20" x14ac:dyDescent="0.7">
      <c r="R23" t="s">
        <v>9</v>
      </c>
      <c r="S23">
        <v>0</v>
      </c>
    </row>
    <row r="24" spans="2:20" ht="31.5" thickBot="1" x14ac:dyDescent="0.75">
      <c r="R24" t="s">
        <v>10</v>
      </c>
      <c r="S24">
        <v>7</v>
      </c>
    </row>
    <row r="25" spans="2:20" ht="31.5" thickBot="1" x14ac:dyDescent="0.75">
      <c r="R25" t="s">
        <v>11</v>
      </c>
      <c r="S25" s="8">
        <v>0.83666002653407257</v>
      </c>
    </row>
    <row r="26" spans="2:20" ht="31.5" thickBot="1" x14ac:dyDescent="0.75">
      <c r="R26" t="s">
        <v>12</v>
      </c>
      <c r="S26" s="6">
        <v>0.21520808611187081</v>
      </c>
    </row>
    <row r="27" spans="2:20" ht="31.5" thickBot="1" x14ac:dyDescent="0.75">
      <c r="R27" t="s">
        <v>13</v>
      </c>
      <c r="S27">
        <v>1.8945786050900073</v>
      </c>
    </row>
    <row r="28" spans="2:20" ht="32" thickTop="1" thickBot="1" x14ac:dyDescent="0.75">
      <c r="R28" t="s">
        <v>14</v>
      </c>
      <c r="S28" s="7">
        <v>0.43041617222374162</v>
      </c>
    </row>
    <row r="29" spans="2:20" ht="32" thickTop="1" thickBot="1" x14ac:dyDescent="0.75">
      <c r="R29" s="3" t="s">
        <v>15</v>
      </c>
      <c r="S29" s="3">
        <v>2.3646242515927849</v>
      </c>
      <c r="T29" s="3"/>
    </row>
    <row r="33" spans="2:19" x14ac:dyDescent="0.7">
      <c r="Q33" s="5"/>
      <c r="R33" s="5"/>
      <c r="S33" s="5"/>
    </row>
    <row r="37" spans="2:19" x14ac:dyDescent="0.7">
      <c r="B37" t="s">
        <v>22</v>
      </c>
      <c r="C37">
        <f>2*(1-_xlfn.T.DIST(C18,J10-1,1))</f>
        <v>0.43041617222374162</v>
      </c>
    </row>
    <row r="42" spans="2:19" x14ac:dyDescent="0.7">
      <c r="B42" t="s">
        <v>23</v>
      </c>
      <c r="C42">
        <f>_xlfn.T.TEST(C11:J11,C12:J12,2,1)</f>
        <v>0.43041617222376483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3A08-9895-4A84-96D4-30B90E62AE67}">
  <dimension ref="E2:T33"/>
  <sheetViews>
    <sheetView topLeftCell="C1" zoomScale="85" zoomScaleNormal="85" workbookViewId="0">
      <selection activeCell="J15" sqref="J15"/>
    </sheetView>
  </sheetViews>
  <sheetFormatPr defaultRowHeight="31" x14ac:dyDescent="0.7"/>
  <cols>
    <col min="5" max="5" width="8.75" bestFit="1" customWidth="1"/>
    <col min="6" max="11" width="4.6640625" bestFit="1" customWidth="1"/>
    <col min="14" max="14" width="27" bestFit="1" customWidth="1"/>
    <col min="15" max="16" width="11.6640625" bestFit="1" customWidth="1"/>
    <col min="18" max="18" width="33.0390625" bestFit="1" customWidth="1"/>
    <col min="19" max="19" width="12.2890625" bestFit="1" customWidth="1"/>
    <col min="20" max="20" width="11.6640625" bestFit="1" customWidth="1"/>
  </cols>
  <sheetData>
    <row r="2" spans="5:20" ht="31.5" thickBot="1" x14ac:dyDescent="0.75"/>
    <row r="3" spans="5:20" x14ac:dyDescent="0.7">
      <c r="R3" s="4" t="s">
        <v>60</v>
      </c>
      <c r="S3" s="4" t="s">
        <v>62</v>
      </c>
    </row>
    <row r="4" spans="5:20" x14ac:dyDescent="0.7">
      <c r="R4">
        <v>44</v>
      </c>
      <c r="S4">
        <v>0</v>
      </c>
    </row>
    <row r="5" spans="5:20" x14ac:dyDescent="0.7">
      <c r="R5">
        <v>45</v>
      </c>
      <c r="S5">
        <v>2</v>
      </c>
    </row>
    <row r="6" spans="5:20" x14ac:dyDescent="0.7">
      <c r="R6">
        <v>46</v>
      </c>
      <c r="S6">
        <v>1</v>
      </c>
    </row>
    <row r="7" spans="5:20" x14ac:dyDescent="0.7">
      <c r="R7">
        <v>47</v>
      </c>
      <c r="S7">
        <v>1</v>
      </c>
    </row>
    <row r="8" spans="5:20" x14ac:dyDescent="0.7">
      <c r="R8">
        <v>48</v>
      </c>
      <c r="S8">
        <v>2</v>
      </c>
    </row>
    <row r="9" spans="5:20" ht="31.5" thickBot="1" x14ac:dyDescent="0.75">
      <c r="R9" s="3" t="s">
        <v>61</v>
      </c>
      <c r="S9" s="3">
        <v>0</v>
      </c>
    </row>
    <row r="12" spans="5:20" x14ac:dyDescent="0.7">
      <c r="N12" t="s">
        <v>52</v>
      </c>
      <c r="R12" t="s">
        <v>55</v>
      </c>
    </row>
    <row r="13" spans="5:20" ht="31.5" thickBot="1" x14ac:dyDescent="0.75">
      <c r="E13" t="s">
        <v>50</v>
      </c>
      <c r="F13">
        <v>45</v>
      </c>
      <c r="G13">
        <v>48</v>
      </c>
      <c r="H13">
        <v>46.5</v>
      </c>
      <c r="I13">
        <v>47.2</v>
      </c>
      <c r="J13">
        <v>44.8</v>
      </c>
      <c r="K13">
        <v>45.9</v>
      </c>
    </row>
    <row r="14" spans="5:20" x14ac:dyDescent="0.7">
      <c r="E14" t="s">
        <v>51</v>
      </c>
      <c r="F14">
        <v>50.2</v>
      </c>
      <c r="G14">
        <v>49.5</v>
      </c>
      <c r="H14">
        <v>51</v>
      </c>
      <c r="I14">
        <v>48.8</v>
      </c>
      <c r="J14">
        <v>50.1</v>
      </c>
      <c r="K14">
        <v>49.9</v>
      </c>
      <c r="N14" s="4"/>
      <c r="O14" s="4" t="s">
        <v>3</v>
      </c>
      <c r="P14" s="4" t="s">
        <v>4</v>
      </c>
      <c r="R14" s="4"/>
      <c r="S14" s="4" t="s">
        <v>3</v>
      </c>
      <c r="T14" s="4" t="s">
        <v>4</v>
      </c>
    </row>
    <row r="15" spans="5:20" x14ac:dyDescent="0.7">
      <c r="N15" t="s">
        <v>5</v>
      </c>
      <c r="O15">
        <v>46.233333333333327</v>
      </c>
      <c r="P15">
        <v>49.916666666666664</v>
      </c>
      <c r="R15" t="s">
        <v>5</v>
      </c>
      <c r="S15">
        <v>46.233333333333327</v>
      </c>
      <c r="T15">
        <v>49.916666666666664</v>
      </c>
    </row>
    <row r="16" spans="5:20" x14ac:dyDescent="0.7">
      <c r="F16">
        <v>44</v>
      </c>
      <c r="G16">
        <v>46</v>
      </c>
      <c r="H16">
        <v>48</v>
      </c>
      <c r="N16" t="s">
        <v>6</v>
      </c>
      <c r="O16">
        <v>1.5626666666666695</v>
      </c>
      <c r="P16">
        <v>0.54166666666666841</v>
      </c>
      <c r="R16" t="s">
        <v>6</v>
      </c>
      <c r="S16">
        <v>1.5626666666666695</v>
      </c>
      <c r="T16">
        <v>0.54166666666666841</v>
      </c>
    </row>
    <row r="17" spans="5:20" x14ac:dyDescent="0.7">
      <c r="N17" t="s">
        <v>7</v>
      </c>
      <c r="O17">
        <v>6</v>
      </c>
      <c r="P17">
        <v>6</v>
      </c>
      <c r="R17" t="s">
        <v>7</v>
      </c>
      <c r="S17">
        <v>6</v>
      </c>
      <c r="T17">
        <v>6</v>
      </c>
    </row>
    <row r="18" spans="5:20" x14ac:dyDescent="0.7">
      <c r="E18" t="s">
        <v>59</v>
      </c>
      <c r="F18" s="30">
        <f>_xlfn.F.TEST(F13:K13,F14:K14)</f>
        <v>0.26974140189713636</v>
      </c>
      <c r="G18" s="30"/>
      <c r="H18" s="30"/>
      <c r="N18" t="s">
        <v>10</v>
      </c>
      <c r="O18">
        <v>5</v>
      </c>
      <c r="P18">
        <v>5</v>
      </c>
      <c r="R18" t="s">
        <v>56</v>
      </c>
      <c r="S18">
        <v>1.0521666666666689</v>
      </c>
    </row>
    <row r="19" spans="5:20" ht="31.5" thickBot="1" x14ac:dyDescent="0.75">
      <c r="N19" t="s">
        <v>43</v>
      </c>
      <c r="O19">
        <v>2.8849230769230729</v>
      </c>
      <c r="R19" t="s">
        <v>9</v>
      </c>
      <c r="S19">
        <v>0</v>
      </c>
    </row>
    <row r="20" spans="5:20" ht="32" thickTop="1" thickBot="1" x14ac:dyDescent="0.75">
      <c r="N20" t="s">
        <v>53</v>
      </c>
      <c r="O20" s="9">
        <v>0.13487070094856818</v>
      </c>
      <c r="P20" s="10" t="s">
        <v>57</v>
      </c>
      <c r="R20" t="s">
        <v>10</v>
      </c>
      <c r="S20">
        <v>10</v>
      </c>
    </row>
    <row r="21" spans="5:20" ht="32" thickTop="1" thickBot="1" x14ac:dyDescent="0.75">
      <c r="N21" s="3" t="s">
        <v>54</v>
      </c>
      <c r="O21" s="3">
        <v>5.0503290576326485</v>
      </c>
      <c r="P21" s="3"/>
      <c r="R21" t="s">
        <v>11</v>
      </c>
      <c r="S21">
        <v>-6.2195559812444303</v>
      </c>
    </row>
    <row r="22" spans="5:20" x14ac:dyDescent="0.7">
      <c r="R22" t="s">
        <v>12</v>
      </c>
      <c r="S22">
        <v>4.944820350745275E-5</v>
      </c>
    </row>
    <row r="23" spans="5:20" ht="31.5" thickBot="1" x14ac:dyDescent="0.75">
      <c r="R23" t="s">
        <v>13</v>
      </c>
      <c r="S23">
        <v>1.812461122811676</v>
      </c>
    </row>
    <row r="24" spans="5:20" ht="32" thickTop="1" thickBot="1" x14ac:dyDescent="0.75">
      <c r="E24" t="s">
        <v>51</v>
      </c>
      <c r="F24">
        <v>50.2</v>
      </c>
      <c r="G24">
        <v>49.5</v>
      </c>
      <c r="H24">
        <v>51</v>
      </c>
      <c r="I24">
        <v>48.8</v>
      </c>
      <c r="J24">
        <v>50.1</v>
      </c>
      <c r="K24">
        <v>49.9</v>
      </c>
      <c r="N24" t="s">
        <v>52</v>
      </c>
      <c r="R24" t="s">
        <v>14</v>
      </c>
      <c r="S24" s="9">
        <v>9.8896407014905499E-5</v>
      </c>
      <c r="T24" s="10" t="s">
        <v>58</v>
      </c>
    </row>
    <row r="25" spans="5:20" ht="32" thickTop="1" thickBot="1" x14ac:dyDescent="0.75">
      <c r="E25" t="s">
        <v>50</v>
      </c>
      <c r="F25">
        <v>45</v>
      </c>
      <c r="G25">
        <v>48</v>
      </c>
      <c r="H25">
        <v>46.5</v>
      </c>
      <c r="I25">
        <v>47.2</v>
      </c>
      <c r="J25">
        <v>44.8</v>
      </c>
      <c r="K25">
        <v>45.9</v>
      </c>
      <c r="R25" s="3" t="s">
        <v>15</v>
      </c>
      <c r="S25" s="3">
        <v>2.2281388519862744</v>
      </c>
      <c r="T25" s="3"/>
    </row>
    <row r="26" spans="5:20" x14ac:dyDescent="0.7">
      <c r="N26" s="4"/>
      <c r="O26" s="4" t="s">
        <v>3</v>
      </c>
      <c r="P26" s="4" t="s">
        <v>4</v>
      </c>
    </row>
    <row r="27" spans="5:20" x14ac:dyDescent="0.7">
      <c r="N27" t="s">
        <v>5</v>
      </c>
      <c r="O27">
        <v>49.916666666666664</v>
      </c>
      <c r="P27">
        <v>46.233333333333327</v>
      </c>
    </row>
    <row r="28" spans="5:20" x14ac:dyDescent="0.7">
      <c r="N28" t="s">
        <v>6</v>
      </c>
      <c r="O28">
        <v>0.54166666666666841</v>
      </c>
      <c r="P28">
        <v>1.5626666666666695</v>
      </c>
    </row>
    <row r="29" spans="5:20" x14ac:dyDescent="0.7">
      <c r="E29" t="s">
        <v>59</v>
      </c>
      <c r="F29" s="30">
        <f>_xlfn.F.TEST(F24:K24,F25:K25)</f>
        <v>0.26974140189713636</v>
      </c>
      <c r="G29" s="30"/>
      <c r="H29" s="30"/>
      <c r="N29" t="s">
        <v>7</v>
      </c>
      <c r="O29">
        <v>6</v>
      </c>
      <c r="P29">
        <v>6</v>
      </c>
    </row>
    <row r="30" spans="5:20" x14ac:dyDescent="0.7">
      <c r="N30" t="s">
        <v>10</v>
      </c>
      <c r="O30">
        <v>5</v>
      </c>
      <c r="P30">
        <v>5</v>
      </c>
    </row>
    <row r="31" spans="5:20" x14ac:dyDescent="0.7">
      <c r="N31" t="s">
        <v>43</v>
      </c>
      <c r="O31">
        <v>0.34662969283276496</v>
      </c>
    </row>
    <row r="32" spans="5:20" x14ac:dyDescent="0.7">
      <c r="N32" t="s">
        <v>53</v>
      </c>
      <c r="O32">
        <v>0.13487070094856812</v>
      </c>
    </row>
    <row r="33" spans="14:16" ht="31.5" thickBot="1" x14ac:dyDescent="0.75">
      <c r="N33" s="3" t="s">
        <v>54</v>
      </c>
      <c r="O33" s="3">
        <v>0.19800689986500647</v>
      </c>
      <c r="P33" s="3"/>
    </row>
  </sheetData>
  <sortState xmlns:xlrd2="http://schemas.microsoft.com/office/spreadsheetml/2017/richdata2" ref="R4:R8">
    <sortCondition ref="R4"/>
  </sortState>
  <mergeCells count="2">
    <mergeCell ref="F18:H18"/>
    <mergeCell ref="F29:H2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0F06-FA5D-4822-82D4-A0445346D6EC}">
  <dimension ref="A6:N15"/>
  <sheetViews>
    <sheetView workbookViewId="0">
      <selection activeCell="C12" sqref="C12"/>
    </sheetView>
  </sheetViews>
  <sheetFormatPr defaultRowHeight="31" x14ac:dyDescent="0.7"/>
  <cols>
    <col min="1" max="1" width="8.5390625" bestFit="1" customWidth="1"/>
    <col min="2" max="7" width="3.6640625" bestFit="1" customWidth="1"/>
  </cols>
  <sheetData>
    <row r="6" spans="1:14" x14ac:dyDescent="0.7">
      <c r="A6" t="s">
        <v>95</v>
      </c>
      <c r="B6">
        <v>8.5</v>
      </c>
      <c r="C6">
        <v>8.3000000000000007</v>
      </c>
      <c r="D6">
        <v>8.6</v>
      </c>
      <c r="E6">
        <v>8.4</v>
      </c>
      <c r="F6">
        <v>8.6999999999999993</v>
      </c>
      <c r="G6">
        <v>8.5</v>
      </c>
      <c r="L6" t="s">
        <v>52</v>
      </c>
    </row>
    <row r="7" spans="1:14" ht="31.5" thickBot="1" x14ac:dyDescent="0.75">
      <c r="A7" t="s">
        <v>96</v>
      </c>
      <c r="B7">
        <v>8.1</v>
      </c>
      <c r="C7">
        <v>8.4</v>
      </c>
      <c r="D7">
        <v>8.3000000000000007</v>
      </c>
      <c r="E7">
        <v>8.1999999999999993</v>
      </c>
      <c r="F7">
        <v>8.5</v>
      </c>
      <c r="G7">
        <v>8.3000000000000007</v>
      </c>
    </row>
    <row r="8" spans="1:14" x14ac:dyDescent="0.7">
      <c r="L8" s="4"/>
      <c r="M8" s="4" t="s">
        <v>95</v>
      </c>
      <c r="N8" s="4" t="s">
        <v>96</v>
      </c>
    </row>
    <row r="9" spans="1:14" x14ac:dyDescent="0.7">
      <c r="L9" t="s">
        <v>5</v>
      </c>
      <c r="M9">
        <v>8.5</v>
      </c>
      <c r="N9">
        <v>8.2999999999999989</v>
      </c>
    </row>
    <row r="10" spans="1:14" x14ac:dyDescent="0.7">
      <c r="L10" t="s">
        <v>6</v>
      </c>
      <c r="M10">
        <v>1.9999999999999858E-2</v>
      </c>
      <c r="N10">
        <v>2.000000000000007E-2</v>
      </c>
    </row>
    <row r="11" spans="1:14" x14ac:dyDescent="0.7">
      <c r="A11" t="s">
        <v>97</v>
      </c>
      <c r="B11">
        <f>_xlfn.F.TEST(B6:G6,B7:G7)</f>
        <v>0.99999999999999112</v>
      </c>
      <c r="L11" t="s">
        <v>7</v>
      </c>
      <c r="M11">
        <v>6</v>
      </c>
      <c r="N11">
        <v>6</v>
      </c>
    </row>
    <row r="12" spans="1:14" x14ac:dyDescent="0.7">
      <c r="L12" t="s">
        <v>10</v>
      </c>
      <c r="M12">
        <v>5</v>
      </c>
      <c r="N12">
        <v>5</v>
      </c>
    </row>
    <row r="13" spans="1:14" x14ac:dyDescent="0.7">
      <c r="L13" t="s">
        <v>43</v>
      </c>
      <c r="M13">
        <v>0.99999999999998945</v>
      </c>
    </row>
    <row r="14" spans="1:14" x14ac:dyDescent="0.7">
      <c r="L14" t="s">
        <v>53</v>
      </c>
      <c r="M14">
        <v>0.49999999999999556</v>
      </c>
    </row>
    <row r="15" spans="1:14" ht="31.5" thickBot="1" x14ac:dyDescent="0.75">
      <c r="L15" s="3" t="s">
        <v>54</v>
      </c>
      <c r="M15" s="3">
        <v>0.19800689986500647</v>
      </c>
      <c r="N15" s="3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EB72C-1C8D-43C2-9395-C2F41CDC96DF}">
  <dimension ref="B10:T46"/>
  <sheetViews>
    <sheetView zoomScale="40" zoomScaleNormal="40" workbookViewId="0">
      <selection activeCell="J59" sqref="J59"/>
    </sheetView>
  </sheetViews>
  <sheetFormatPr defaultRowHeight="31" x14ac:dyDescent="0.7"/>
  <cols>
    <col min="2" max="2" width="5.5390625" bestFit="1" customWidth="1"/>
    <col min="3" max="5" width="7.6640625" bestFit="1" customWidth="1"/>
    <col min="6" max="6" width="8.75" customWidth="1"/>
    <col min="7" max="7" width="8.1640625" bestFit="1" customWidth="1"/>
    <col min="10" max="10" width="16.9140625" bestFit="1" customWidth="1"/>
    <col min="14" max="14" width="16.9140625" bestFit="1" customWidth="1"/>
    <col min="15" max="15" width="11.6640625" bestFit="1" customWidth="1"/>
    <col min="16" max="16" width="6.7890625" bestFit="1" customWidth="1"/>
    <col min="17" max="17" width="13.4140625" bestFit="1" customWidth="1"/>
    <col min="18" max="18" width="8.25" bestFit="1" customWidth="1"/>
    <col min="19" max="19" width="11.6640625" bestFit="1" customWidth="1"/>
    <col min="20" max="20" width="11.6640625" customWidth="1"/>
  </cols>
  <sheetData>
    <row r="10" spans="2:20" x14ac:dyDescent="0.7">
      <c r="N10" s="15" t="s">
        <v>33</v>
      </c>
      <c r="O10" s="15"/>
      <c r="P10" s="15"/>
      <c r="Q10" s="15"/>
      <c r="R10" s="15"/>
      <c r="S10" s="15"/>
      <c r="T10" s="15"/>
    </row>
    <row r="11" spans="2:20" x14ac:dyDescent="0.7">
      <c r="N11" s="15"/>
      <c r="O11" s="15"/>
      <c r="P11" s="15"/>
      <c r="Q11" s="15"/>
      <c r="R11" s="15"/>
      <c r="S11" s="15"/>
      <c r="T11" s="15"/>
    </row>
    <row r="12" spans="2:20" ht="31.5" thickBot="1" x14ac:dyDescent="0.75">
      <c r="B12" s="20" t="s">
        <v>26</v>
      </c>
      <c r="C12" s="20" t="s">
        <v>27</v>
      </c>
      <c r="D12" s="20" t="s">
        <v>28</v>
      </c>
      <c r="E12" s="20" t="s">
        <v>29</v>
      </c>
      <c r="F12" s="20" t="s">
        <v>30</v>
      </c>
      <c r="G12" s="20" t="s">
        <v>31</v>
      </c>
      <c r="N12" s="15" t="s">
        <v>34</v>
      </c>
      <c r="O12" s="15"/>
      <c r="P12" s="15"/>
      <c r="Q12" s="15"/>
      <c r="R12" s="15"/>
      <c r="S12" s="15"/>
      <c r="T12" s="15"/>
    </row>
    <row r="13" spans="2:20" x14ac:dyDescent="0.7">
      <c r="B13" s="20" t="s">
        <v>24</v>
      </c>
      <c r="C13" s="20">
        <v>100</v>
      </c>
      <c r="D13" s="20">
        <v>110</v>
      </c>
      <c r="E13" s="20">
        <v>95</v>
      </c>
      <c r="F13" s="20">
        <v>105</v>
      </c>
      <c r="G13" s="20">
        <v>102</v>
      </c>
      <c r="N13" s="16" t="s">
        <v>35</v>
      </c>
      <c r="O13" s="16" t="s">
        <v>36</v>
      </c>
      <c r="P13" s="16" t="s">
        <v>37</v>
      </c>
      <c r="Q13" s="16" t="s">
        <v>38</v>
      </c>
      <c r="R13" s="16" t="s">
        <v>6</v>
      </c>
      <c r="S13" s="15"/>
      <c r="T13" s="15"/>
    </row>
    <row r="14" spans="2:20" x14ac:dyDescent="0.7">
      <c r="B14" s="20" t="s">
        <v>25</v>
      </c>
      <c r="C14" s="20">
        <v>98</v>
      </c>
      <c r="D14" s="20">
        <v>85</v>
      </c>
      <c r="E14" s="20">
        <v>88</v>
      </c>
      <c r="F14" s="20">
        <v>90</v>
      </c>
      <c r="G14" s="20">
        <v>92</v>
      </c>
      <c r="N14" s="15" t="s">
        <v>24</v>
      </c>
      <c r="O14" s="15">
        <v>5</v>
      </c>
      <c r="P14" s="15">
        <v>512</v>
      </c>
      <c r="Q14" s="15">
        <v>102.4</v>
      </c>
      <c r="R14" s="15">
        <v>31.300000000000004</v>
      </c>
      <c r="S14" s="15"/>
      <c r="T14" s="15"/>
    </row>
    <row r="15" spans="2:20" x14ac:dyDescent="0.7">
      <c r="B15" s="20" t="s">
        <v>32</v>
      </c>
      <c r="C15" s="20">
        <v>120</v>
      </c>
      <c r="D15" s="20">
        <v>115</v>
      </c>
      <c r="E15" s="20">
        <v>130</v>
      </c>
      <c r="F15" s="20">
        <v>125</v>
      </c>
      <c r="G15" s="20">
        <v>118</v>
      </c>
      <c r="N15" s="15" t="s">
        <v>25</v>
      </c>
      <c r="O15" s="15">
        <v>5</v>
      </c>
      <c r="P15" s="15">
        <v>453</v>
      </c>
      <c r="Q15" s="15">
        <v>90.6</v>
      </c>
      <c r="R15" s="15">
        <v>23.800000000000004</v>
      </c>
      <c r="S15" s="15"/>
      <c r="T15" s="15"/>
    </row>
    <row r="16" spans="2:20" ht="31.5" thickBot="1" x14ac:dyDescent="0.75">
      <c r="N16" s="17" t="s">
        <v>32</v>
      </c>
      <c r="O16" s="17">
        <v>5</v>
      </c>
      <c r="P16" s="17">
        <v>608</v>
      </c>
      <c r="Q16" s="17">
        <v>121.6</v>
      </c>
      <c r="R16" s="17">
        <v>35.299999999999997</v>
      </c>
      <c r="S16" s="15"/>
      <c r="T16" s="15"/>
    </row>
    <row r="17" spans="2:20" x14ac:dyDescent="0.7">
      <c r="N17" s="15"/>
      <c r="O17" s="15"/>
      <c r="P17" s="15"/>
      <c r="Q17" s="15"/>
      <c r="R17" s="15"/>
      <c r="S17" s="15"/>
      <c r="T17" s="15"/>
    </row>
    <row r="18" spans="2:20" x14ac:dyDescent="0.7">
      <c r="N18" s="15"/>
      <c r="O18" s="15"/>
      <c r="P18" s="15"/>
      <c r="Q18" s="15"/>
      <c r="R18" s="15"/>
      <c r="S18" s="15"/>
      <c r="T18" s="15"/>
    </row>
    <row r="19" spans="2:20" ht="31.5" thickBot="1" x14ac:dyDescent="0.75">
      <c r="N19" s="15" t="s">
        <v>39</v>
      </c>
      <c r="O19" s="15"/>
      <c r="P19" s="15"/>
      <c r="Q19" s="15"/>
      <c r="R19" s="15"/>
      <c r="S19" s="15"/>
      <c r="T19" s="15"/>
    </row>
    <row r="20" spans="2:20" x14ac:dyDescent="0.7">
      <c r="N20" s="16" t="s">
        <v>40</v>
      </c>
      <c r="O20" s="16" t="s">
        <v>41</v>
      </c>
      <c r="P20" s="16" t="s">
        <v>10</v>
      </c>
      <c r="Q20" s="16" t="s">
        <v>42</v>
      </c>
      <c r="R20" s="16" t="s">
        <v>43</v>
      </c>
      <c r="S20" s="16" t="s">
        <v>44</v>
      </c>
      <c r="T20" s="16" t="s">
        <v>45</v>
      </c>
    </row>
    <row r="21" spans="2:20" x14ac:dyDescent="0.7">
      <c r="N21" s="15" t="s">
        <v>46</v>
      </c>
      <c r="O21" s="15">
        <v>2448.1333333333337</v>
      </c>
      <c r="P21" s="15">
        <v>2</v>
      </c>
      <c r="Q21" s="15">
        <v>1224.0666666666668</v>
      </c>
      <c r="R21" s="15">
        <v>40.621681415929203</v>
      </c>
      <c r="S21" s="15">
        <v>4.5433888536710564E-6</v>
      </c>
      <c r="T21" s="15">
        <v>3.8852938346523942</v>
      </c>
    </row>
    <row r="22" spans="2:20" x14ac:dyDescent="0.7">
      <c r="N22" s="15" t="s">
        <v>47</v>
      </c>
      <c r="O22" s="15">
        <v>361.6</v>
      </c>
      <c r="P22" s="15">
        <v>12</v>
      </c>
      <c r="Q22" s="15">
        <v>30.133333333333336</v>
      </c>
      <c r="R22" s="15"/>
      <c r="S22" s="15"/>
      <c r="T22" s="15"/>
    </row>
    <row r="23" spans="2:20" x14ac:dyDescent="0.7">
      <c r="N23" s="15"/>
      <c r="O23" s="15"/>
      <c r="P23" s="15"/>
      <c r="Q23" s="15"/>
      <c r="R23" s="15"/>
      <c r="S23" s="15"/>
      <c r="T23" s="15"/>
    </row>
    <row r="24" spans="2:20" ht="31.5" thickBot="1" x14ac:dyDescent="0.75">
      <c r="N24" s="17" t="s">
        <v>48</v>
      </c>
      <c r="O24" s="17">
        <v>2809.7333333333336</v>
      </c>
      <c r="P24" s="17">
        <v>14</v>
      </c>
      <c r="Q24" s="17"/>
      <c r="R24" s="17"/>
      <c r="S24" s="17"/>
      <c r="T24" s="17"/>
    </row>
    <row r="25" spans="2:20" x14ac:dyDescent="0.7">
      <c r="N25" s="15"/>
      <c r="O25" s="15"/>
      <c r="P25" s="15"/>
      <c r="Q25" s="15"/>
      <c r="R25" s="15"/>
      <c r="S25" s="15"/>
      <c r="T25" s="15"/>
    </row>
    <row r="28" spans="2:20" x14ac:dyDescent="0.7">
      <c r="B28" s="18" t="s">
        <v>63</v>
      </c>
      <c r="C28" s="18"/>
      <c r="D28" s="18"/>
      <c r="E28" s="18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2:20" x14ac:dyDescent="0.7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2:20" x14ac:dyDescent="0.7">
      <c r="B30" s="12" t="s">
        <v>49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2:20" x14ac:dyDescent="0.7">
      <c r="B31" s="19" t="s">
        <v>24</v>
      </c>
      <c r="C31" s="19">
        <f>ABS(C13-$Q$14)</f>
        <v>2.4000000000000057</v>
      </c>
      <c r="D31" s="19">
        <f t="shared" ref="D31:G31" si="0">ABS(D13-$Q$14)</f>
        <v>7.5999999999999943</v>
      </c>
      <c r="E31" s="19">
        <f t="shared" si="0"/>
        <v>7.4000000000000057</v>
      </c>
      <c r="F31" s="19">
        <f t="shared" si="0"/>
        <v>2.5999999999999943</v>
      </c>
      <c r="G31" s="19">
        <f t="shared" si="0"/>
        <v>0.40000000000000568</v>
      </c>
      <c r="H31" s="12"/>
      <c r="I31" s="12"/>
      <c r="J31" s="12" t="s">
        <v>94</v>
      </c>
      <c r="K31" s="12"/>
      <c r="L31" s="12"/>
      <c r="M31" s="12"/>
      <c r="N31" s="12"/>
      <c r="O31" s="12"/>
      <c r="P31" s="12"/>
    </row>
    <row r="32" spans="2:20" x14ac:dyDescent="0.7">
      <c r="B32" s="19" t="s">
        <v>25</v>
      </c>
      <c r="C32" s="19">
        <f>ABS(C14-$Q$15)</f>
        <v>7.4000000000000057</v>
      </c>
      <c r="D32" s="19">
        <f t="shared" ref="D32:G32" si="1">ABS(D14-$Q$15)</f>
        <v>5.5999999999999943</v>
      </c>
      <c r="E32" s="19">
        <f t="shared" si="1"/>
        <v>2.5999999999999943</v>
      </c>
      <c r="F32" s="19">
        <f t="shared" si="1"/>
        <v>0.59999999999999432</v>
      </c>
      <c r="G32" s="19">
        <f t="shared" si="1"/>
        <v>1.4000000000000057</v>
      </c>
      <c r="H32" s="12"/>
      <c r="I32" s="12"/>
      <c r="J32" s="12"/>
      <c r="K32" s="12"/>
      <c r="L32" s="12"/>
      <c r="M32" s="12"/>
      <c r="N32" s="12"/>
      <c r="O32" s="12"/>
      <c r="P32" s="12"/>
    </row>
    <row r="33" spans="2:16" ht="31.5" thickBot="1" x14ac:dyDescent="0.75">
      <c r="B33" s="19" t="s">
        <v>32</v>
      </c>
      <c r="C33" s="19">
        <f>ABS(C15-$Q$16)</f>
        <v>1.5999999999999943</v>
      </c>
      <c r="D33" s="19">
        <f t="shared" ref="D33:G33" si="2">ABS(D15-$Q$16)</f>
        <v>6.5999999999999943</v>
      </c>
      <c r="E33" s="19">
        <f t="shared" si="2"/>
        <v>8.4000000000000057</v>
      </c>
      <c r="F33" s="19">
        <f t="shared" si="2"/>
        <v>3.4000000000000057</v>
      </c>
      <c r="G33" s="19">
        <f t="shared" si="2"/>
        <v>3.5999999999999943</v>
      </c>
      <c r="H33" s="12"/>
      <c r="I33" s="12"/>
      <c r="J33" s="12" t="s">
        <v>34</v>
      </c>
      <c r="K33" s="12"/>
      <c r="L33" s="12"/>
      <c r="M33" s="12"/>
      <c r="N33" s="12"/>
      <c r="O33" s="12"/>
      <c r="P33" s="12"/>
    </row>
    <row r="34" spans="2:16" x14ac:dyDescent="0.7">
      <c r="B34" s="12"/>
      <c r="C34" s="12"/>
      <c r="D34" s="12"/>
      <c r="E34" s="12"/>
      <c r="F34" s="12"/>
      <c r="G34" s="12"/>
      <c r="H34" s="12"/>
      <c r="I34" s="12"/>
      <c r="J34" s="13" t="s">
        <v>35</v>
      </c>
      <c r="K34" s="13" t="s">
        <v>36</v>
      </c>
      <c r="L34" s="13" t="s">
        <v>37</v>
      </c>
      <c r="M34" s="13" t="s">
        <v>38</v>
      </c>
      <c r="N34" s="13" t="s">
        <v>6</v>
      </c>
      <c r="O34" s="12"/>
      <c r="P34" s="12"/>
    </row>
    <row r="35" spans="2:16" x14ac:dyDescent="0.7">
      <c r="B35" s="12"/>
      <c r="C35" s="12"/>
      <c r="D35" s="12"/>
      <c r="E35" s="12"/>
      <c r="F35" s="12"/>
      <c r="G35" s="12"/>
      <c r="H35" s="12"/>
      <c r="I35" s="12"/>
      <c r="J35" s="12" t="s">
        <v>24</v>
      </c>
      <c r="K35" s="12">
        <v>5</v>
      </c>
      <c r="L35" s="12">
        <v>20.400000000000006</v>
      </c>
      <c r="M35" s="12">
        <v>4.080000000000001</v>
      </c>
      <c r="N35" s="12">
        <v>10.49199999999999</v>
      </c>
      <c r="O35" s="12"/>
      <c r="P35" s="12"/>
    </row>
    <row r="36" spans="2:16" x14ac:dyDescent="0.7">
      <c r="B36" s="12"/>
      <c r="C36" s="12"/>
      <c r="D36" s="12"/>
      <c r="E36" s="12"/>
      <c r="F36" s="12"/>
      <c r="G36" s="12"/>
      <c r="H36" s="12"/>
      <c r="I36" s="12"/>
      <c r="J36" s="12" t="s">
        <v>25</v>
      </c>
      <c r="K36" s="12">
        <v>5</v>
      </c>
      <c r="L36" s="12">
        <v>17.599999999999994</v>
      </c>
      <c r="M36" s="12">
        <v>3.5199999999999987</v>
      </c>
      <c r="N36" s="12">
        <v>8.3120000000000136</v>
      </c>
      <c r="O36" s="12"/>
      <c r="P36" s="12"/>
    </row>
    <row r="37" spans="2:16" ht="31.5" thickBot="1" x14ac:dyDescent="0.75">
      <c r="B37" s="12"/>
      <c r="C37" s="12"/>
      <c r="D37" s="12"/>
      <c r="E37" s="12"/>
      <c r="F37" s="12"/>
      <c r="G37" s="12"/>
      <c r="H37" s="12"/>
      <c r="I37" s="12"/>
      <c r="J37" s="14" t="s">
        <v>32</v>
      </c>
      <c r="K37" s="14">
        <v>5</v>
      </c>
      <c r="L37" s="14">
        <v>23.599999999999994</v>
      </c>
      <c r="M37" s="14">
        <v>4.7199999999999989</v>
      </c>
      <c r="N37" s="14">
        <v>7.4520000000000124</v>
      </c>
      <c r="O37" s="12"/>
      <c r="P37" s="12"/>
    </row>
    <row r="38" spans="2:16" x14ac:dyDescent="0.7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2:16" x14ac:dyDescent="0.7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2:16" ht="31.5" thickBot="1" x14ac:dyDescent="0.75">
      <c r="B40" s="12"/>
      <c r="C40" s="12"/>
      <c r="D40" s="12"/>
      <c r="E40" s="12"/>
      <c r="F40" s="12"/>
      <c r="G40" s="12"/>
      <c r="H40" s="12"/>
      <c r="I40" s="12"/>
      <c r="J40" s="12" t="s">
        <v>39</v>
      </c>
      <c r="K40" s="12"/>
      <c r="L40" s="12"/>
      <c r="M40" s="12"/>
      <c r="N40" s="12"/>
      <c r="O40" s="12"/>
      <c r="P40" s="12"/>
    </row>
    <row r="41" spans="2:16" x14ac:dyDescent="0.7">
      <c r="B41" s="12"/>
      <c r="C41" s="12"/>
      <c r="D41" s="12"/>
      <c r="E41" s="12"/>
      <c r="F41" s="12"/>
      <c r="G41" s="12"/>
      <c r="H41" s="12"/>
      <c r="I41" s="12"/>
      <c r="J41" s="13" t="s">
        <v>40</v>
      </c>
      <c r="K41" s="13" t="s">
        <v>41</v>
      </c>
      <c r="L41" s="13" t="s">
        <v>10</v>
      </c>
      <c r="M41" s="13" t="s">
        <v>42</v>
      </c>
      <c r="N41" s="13" t="s">
        <v>43</v>
      </c>
      <c r="O41" s="13" t="s">
        <v>44</v>
      </c>
      <c r="P41" s="13" t="s">
        <v>45</v>
      </c>
    </row>
    <row r="42" spans="2:16" x14ac:dyDescent="0.7">
      <c r="B42" s="12"/>
      <c r="C42" s="12"/>
      <c r="D42" s="12"/>
      <c r="E42" s="12"/>
      <c r="F42" s="12"/>
      <c r="G42" s="12"/>
      <c r="H42" s="12"/>
      <c r="I42" s="12"/>
      <c r="J42" s="12" t="s">
        <v>46</v>
      </c>
      <c r="K42" s="12">
        <v>3.6053333333333057</v>
      </c>
      <c r="L42" s="12">
        <v>2</v>
      </c>
      <c r="M42" s="12">
        <v>1.8026666666666529</v>
      </c>
      <c r="N42" s="12">
        <v>0.20597196831200321</v>
      </c>
      <c r="O42" s="12">
        <v>0.81667384078564287</v>
      </c>
      <c r="P42" s="12">
        <v>3.8852938346523942</v>
      </c>
    </row>
    <row r="43" spans="2:16" x14ac:dyDescent="0.7">
      <c r="B43" s="12"/>
      <c r="C43" s="12"/>
      <c r="D43" s="12"/>
      <c r="E43" s="12"/>
      <c r="F43" s="12"/>
      <c r="G43" s="12"/>
      <c r="H43" s="12"/>
      <c r="I43" s="12"/>
      <c r="J43" s="12" t="s">
        <v>47</v>
      </c>
      <c r="K43" s="12">
        <v>105.02400000000006</v>
      </c>
      <c r="L43" s="12">
        <v>12</v>
      </c>
      <c r="M43" s="12">
        <v>8.7520000000000042</v>
      </c>
      <c r="N43" s="12"/>
      <c r="O43" s="12"/>
      <c r="P43" s="12"/>
    </row>
    <row r="44" spans="2:16" x14ac:dyDescent="0.7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2:16" ht="31.5" thickBot="1" x14ac:dyDescent="0.75">
      <c r="B45" s="12"/>
      <c r="C45" s="12"/>
      <c r="D45" s="12"/>
      <c r="E45" s="12"/>
      <c r="F45" s="12"/>
      <c r="G45" s="12"/>
      <c r="H45" s="12"/>
      <c r="I45" s="12"/>
      <c r="J45" s="14" t="s">
        <v>48</v>
      </c>
      <c r="K45" s="14">
        <v>108.62933333333336</v>
      </c>
      <c r="L45" s="14">
        <v>14</v>
      </c>
      <c r="M45" s="14"/>
      <c r="N45" s="14"/>
      <c r="O45" s="14"/>
      <c r="P45" s="14"/>
    </row>
    <row r="46" spans="2:16" x14ac:dyDescent="0.7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</sheetData>
  <phoneticPr fontId="2" type="noConversion"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B3C8E-C2FE-44F0-8B11-7B2D589A2F39}">
  <dimension ref="B5:P12"/>
  <sheetViews>
    <sheetView topLeftCell="B1" workbookViewId="0">
      <selection activeCell="B10" sqref="B10"/>
    </sheetView>
  </sheetViews>
  <sheetFormatPr defaultRowHeight="31" x14ac:dyDescent="0.7"/>
  <cols>
    <col min="2" max="2" width="16.875" bestFit="1" customWidth="1"/>
    <col min="3" max="3" width="11.4140625" bestFit="1" customWidth="1"/>
    <col min="14" max="14" width="16.875" bestFit="1" customWidth="1"/>
    <col min="15" max="15" width="17.1640625" bestFit="1" customWidth="1"/>
    <col min="16" max="16" width="17.0390625" bestFit="1" customWidth="1"/>
  </cols>
  <sheetData>
    <row r="5" spans="2:16" ht="31.5" thickBot="1" x14ac:dyDescent="0.75"/>
    <row r="6" spans="2:16" x14ac:dyDescent="0.7">
      <c r="N6" s="4"/>
      <c r="O6" s="4" t="s">
        <v>64</v>
      </c>
      <c r="P6" s="4" t="s">
        <v>65</v>
      </c>
    </row>
    <row r="7" spans="2:16" x14ac:dyDescent="0.7">
      <c r="N7" t="s">
        <v>64</v>
      </c>
      <c r="O7">
        <v>1</v>
      </c>
    </row>
    <row r="8" spans="2:16" ht="31.5" thickBot="1" x14ac:dyDescent="0.75">
      <c r="B8" s="12" t="s">
        <v>64</v>
      </c>
      <c r="C8" s="12">
        <v>5</v>
      </c>
      <c r="D8" s="12">
        <v>10</v>
      </c>
      <c r="E8" s="12">
        <v>15</v>
      </c>
      <c r="F8" s="12">
        <v>20</v>
      </c>
      <c r="G8" s="12">
        <v>25</v>
      </c>
      <c r="N8" s="3" t="s">
        <v>65</v>
      </c>
      <c r="O8" s="3">
        <v>0.99215674164922163</v>
      </c>
      <c r="P8" s="3">
        <v>1</v>
      </c>
    </row>
    <row r="9" spans="2:16" x14ac:dyDescent="0.7">
      <c r="B9" s="12" t="s">
        <v>65</v>
      </c>
      <c r="C9" s="12">
        <v>8</v>
      </c>
      <c r="D9" s="12">
        <v>12</v>
      </c>
      <c r="E9" s="12">
        <v>17</v>
      </c>
      <c r="F9" s="12">
        <v>22</v>
      </c>
      <c r="G9" s="12">
        <v>24</v>
      </c>
    </row>
    <row r="11" spans="2:16" x14ac:dyDescent="0.7">
      <c r="B11" s="29" t="s">
        <v>67</v>
      </c>
      <c r="C11" s="29"/>
    </row>
    <row r="12" spans="2:16" x14ac:dyDescent="0.7">
      <c r="B12" t="s">
        <v>66</v>
      </c>
      <c r="C12">
        <f>CORREL(C8:G8,C9:G9)</f>
        <v>0.99215674164922163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D7B85-1FD7-455F-9F88-94129F862D1A}">
  <dimension ref="A4:AI59"/>
  <sheetViews>
    <sheetView tabSelected="1" topLeftCell="Y1" zoomScale="70" zoomScaleNormal="70" workbookViewId="0">
      <selection activeCell="K28" sqref="K28"/>
    </sheetView>
  </sheetViews>
  <sheetFormatPr defaultRowHeight="31" x14ac:dyDescent="0.7"/>
  <cols>
    <col min="1" max="1" width="4.6640625" bestFit="1" customWidth="1"/>
    <col min="2" max="2" width="2.6640625" bestFit="1" customWidth="1"/>
    <col min="3" max="4" width="3.125" bestFit="1" customWidth="1"/>
    <col min="5" max="5" width="3.6640625" bestFit="1" customWidth="1"/>
    <col min="6" max="6" width="3.125" bestFit="1" customWidth="1"/>
    <col min="7" max="7" width="2.6640625" bestFit="1" customWidth="1"/>
    <col min="8" max="8" width="3.6640625" bestFit="1" customWidth="1"/>
    <col min="9" max="9" width="3.125" bestFit="1" customWidth="1"/>
    <col min="10" max="10" width="2.6640625" bestFit="1" customWidth="1"/>
    <col min="11" max="11" width="3.6640625" bestFit="1" customWidth="1"/>
    <col min="12" max="12" width="3.125" bestFit="1" customWidth="1"/>
    <col min="13" max="13" width="3.6640625" bestFit="1" customWidth="1"/>
    <col min="14" max="14" width="3.125" bestFit="1" customWidth="1"/>
    <col min="15" max="15" width="3.6640625" bestFit="1" customWidth="1"/>
    <col min="16" max="16" width="2.6640625" bestFit="1" customWidth="1"/>
    <col min="19" max="19" width="8.6640625" customWidth="1"/>
    <col min="21" max="21" width="11.75" customWidth="1"/>
    <col min="22" max="22" width="15.875" customWidth="1"/>
    <col min="23" max="23" width="14.9140625" customWidth="1"/>
    <col min="27" max="27" width="29.0390625" bestFit="1" customWidth="1"/>
    <col min="28" max="28" width="23.9140625" bestFit="1" customWidth="1"/>
    <col min="29" max="29" width="16.7890625" bestFit="1" customWidth="1"/>
    <col min="31" max="31" width="12.125" bestFit="1" customWidth="1"/>
    <col min="32" max="32" width="12.7890625" bestFit="1" customWidth="1"/>
  </cols>
  <sheetData>
    <row r="4" spans="21:35" x14ac:dyDescent="0.7">
      <c r="AA4" s="15" t="s">
        <v>71</v>
      </c>
      <c r="AB4" s="15"/>
      <c r="AC4" s="15"/>
      <c r="AD4" s="15"/>
      <c r="AE4" s="15"/>
      <c r="AF4" s="15"/>
      <c r="AG4" s="15"/>
      <c r="AH4" s="15"/>
      <c r="AI4" s="15"/>
    </row>
    <row r="5" spans="21:35" ht="31.5" thickBot="1" x14ac:dyDescent="0.75">
      <c r="AA5" s="15"/>
      <c r="AB5" s="15"/>
      <c r="AC5" s="15"/>
      <c r="AD5" s="15"/>
      <c r="AE5" s="15"/>
      <c r="AF5" s="15"/>
      <c r="AG5" s="15"/>
      <c r="AH5" s="15"/>
      <c r="AI5" s="15"/>
    </row>
    <row r="6" spans="21:35" x14ac:dyDescent="0.7">
      <c r="U6" s="20" t="s">
        <v>68</v>
      </c>
      <c r="V6" s="20" t="s">
        <v>69</v>
      </c>
      <c r="W6" s="20" t="s">
        <v>70</v>
      </c>
      <c r="AA6" s="23" t="s">
        <v>72</v>
      </c>
      <c r="AB6" s="23"/>
      <c r="AC6" s="15"/>
      <c r="AD6" s="15"/>
      <c r="AE6" s="15"/>
      <c r="AF6" s="15"/>
      <c r="AG6" s="15"/>
      <c r="AH6" s="15"/>
      <c r="AI6" s="15"/>
    </row>
    <row r="7" spans="21:35" x14ac:dyDescent="0.7">
      <c r="U7" s="20">
        <v>1</v>
      </c>
      <c r="V7" s="20">
        <v>5</v>
      </c>
      <c r="W7" s="20">
        <v>50</v>
      </c>
      <c r="AA7" s="15" t="s">
        <v>73</v>
      </c>
      <c r="AB7" s="15">
        <v>0.98152517908369719</v>
      </c>
      <c r="AC7" s="15"/>
      <c r="AD7" s="15"/>
      <c r="AE7" s="15"/>
      <c r="AF7" s="15"/>
      <c r="AG7" s="15"/>
      <c r="AH7" s="15"/>
      <c r="AI7" s="15"/>
    </row>
    <row r="8" spans="21:35" x14ac:dyDescent="0.7">
      <c r="U8" s="20">
        <v>2</v>
      </c>
      <c r="V8" s="20">
        <v>7</v>
      </c>
      <c r="W8" s="20">
        <v>78</v>
      </c>
      <c r="AA8" s="15" t="s">
        <v>74</v>
      </c>
      <c r="AB8" s="15">
        <v>0.96339167717528384</v>
      </c>
      <c r="AC8" s="15"/>
      <c r="AD8" s="15"/>
      <c r="AE8" s="15"/>
      <c r="AF8" s="15"/>
      <c r="AG8" s="15"/>
      <c r="AH8" s="15"/>
      <c r="AI8" s="15"/>
    </row>
    <row r="9" spans="21:35" x14ac:dyDescent="0.7">
      <c r="U9" s="20">
        <v>3</v>
      </c>
      <c r="V9" s="20">
        <v>4</v>
      </c>
      <c r="W9" s="20">
        <v>45</v>
      </c>
      <c r="AA9" s="15" t="s">
        <v>75</v>
      </c>
      <c r="AB9" s="15">
        <v>0.95423959646910483</v>
      </c>
      <c r="AC9" s="15"/>
      <c r="AD9" s="15"/>
      <c r="AE9" s="15"/>
      <c r="AF9" s="15"/>
      <c r="AG9" s="15"/>
      <c r="AH9" s="15"/>
      <c r="AI9" s="15"/>
    </row>
    <row r="10" spans="21:35" x14ac:dyDescent="0.7">
      <c r="U10" s="20">
        <v>4</v>
      </c>
      <c r="V10" s="20">
        <v>6</v>
      </c>
      <c r="W10" s="20">
        <v>60</v>
      </c>
      <c r="AA10" s="15" t="s">
        <v>76</v>
      </c>
      <c r="AB10" s="15">
        <v>3.4103913603528295</v>
      </c>
      <c r="AC10" s="15"/>
      <c r="AD10" s="15"/>
      <c r="AE10" s="15"/>
      <c r="AF10" s="15"/>
      <c r="AG10" s="15"/>
      <c r="AH10" s="15"/>
      <c r="AI10" s="15"/>
    </row>
    <row r="11" spans="21:35" ht="31.5" thickBot="1" x14ac:dyDescent="0.75">
      <c r="U11" s="20">
        <v>5</v>
      </c>
      <c r="V11" s="20">
        <v>8</v>
      </c>
      <c r="W11" s="20">
        <v>85</v>
      </c>
      <c r="AA11" s="17" t="s">
        <v>7</v>
      </c>
      <c r="AB11" s="17">
        <v>6</v>
      </c>
      <c r="AC11" s="15"/>
      <c r="AD11" s="15"/>
      <c r="AE11" s="15"/>
      <c r="AF11" s="15"/>
      <c r="AG11" s="15"/>
      <c r="AH11" s="15"/>
      <c r="AI11" s="15"/>
    </row>
    <row r="12" spans="21:35" x14ac:dyDescent="0.7">
      <c r="U12" s="20">
        <v>6</v>
      </c>
      <c r="V12" s="20">
        <v>5</v>
      </c>
      <c r="W12" s="20">
        <v>55</v>
      </c>
      <c r="AA12" s="15"/>
      <c r="AB12" s="15"/>
      <c r="AC12" s="15"/>
      <c r="AD12" s="15"/>
      <c r="AE12" s="15"/>
      <c r="AF12" s="15"/>
      <c r="AG12" s="15"/>
      <c r="AH12" s="15"/>
      <c r="AI12" s="15"/>
    </row>
    <row r="13" spans="21:35" ht="31.5" thickBot="1" x14ac:dyDescent="0.75">
      <c r="AA13" s="15" t="s">
        <v>39</v>
      </c>
      <c r="AB13" s="15"/>
      <c r="AC13" s="15"/>
      <c r="AD13" s="15"/>
      <c r="AE13" s="15"/>
      <c r="AF13" s="15"/>
      <c r="AG13" s="15"/>
      <c r="AH13" s="15"/>
      <c r="AI13" s="15"/>
    </row>
    <row r="14" spans="21:35" x14ac:dyDescent="0.7">
      <c r="AA14" s="16"/>
      <c r="AB14" s="16" t="s">
        <v>10</v>
      </c>
      <c r="AC14" s="16" t="s">
        <v>41</v>
      </c>
      <c r="AD14" s="16" t="s">
        <v>42</v>
      </c>
      <c r="AE14" s="16" t="s">
        <v>43</v>
      </c>
      <c r="AF14" s="16" t="s">
        <v>80</v>
      </c>
      <c r="AG14" s="15"/>
      <c r="AH14" s="15"/>
      <c r="AI14" s="15"/>
    </row>
    <row r="15" spans="21:35" x14ac:dyDescent="0.7">
      <c r="AA15" s="15" t="s">
        <v>77</v>
      </c>
      <c r="AB15" s="15">
        <v>1</v>
      </c>
      <c r="AC15" s="15">
        <v>1224.3102564102564</v>
      </c>
      <c r="AD15" s="15">
        <v>1224.3102564102564</v>
      </c>
      <c r="AE15" s="15">
        <v>105.26477072310412</v>
      </c>
      <c r="AF15" s="15">
        <v>5.0882560806114817E-4</v>
      </c>
      <c r="AG15" s="15"/>
      <c r="AH15" s="15"/>
      <c r="AI15" s="15"/>
    </row>
    <row r="16" spans="21:35" x14ac:dyDescent="0.7">
      <c r="AA16" s="15" t="s">
        <v>78</v>
      </c>
      <c r="AB16" s="15">
        <v>4</v>
      </c>
      <c r="AC16" s="15">
        <v>46.523076923076893</v>
      </c>
      <c r="AD16" s="15">
        <v>11.630769230769223</v>
      </c>
      <c r="AE16" s="15"/>
      <c r="AF16" s="15"/>
      <c r="AG16" s="15"/>
      <c r="AH16" s="15"/>
      <c r="AI16" s="15"/>
    </row>
    <row r="17" spans="1:35" ht="31.5" thickBot="1" x14ac:dyDescent="0.75">
      <c r="AA17" s="17" t="s">
        <v>48</v>
      </c>
      <c r="AB17" s="17">
        <v>5</v>
      </c>
      <c r="AC17" s="17">
        <v>1270.8333333333333</v>
      </c>
      <c r="AD17" s="17"/>
      <c r="AE17" s="17"/>
      <c r="AF17" s="17"/>
      <c r="AG17" s="15"/>
      <c r="AH17" s="15"/>
      <c r="AI17" s="15"/>
    </row>
    <row r="18" spans="1:35" ht="31.5" thickBot="1" x14ac:dyDescent="0.75">
      <c r="A18" s="11"/>
      <c r="AA18" s="15"/>
      <c r="AB18" s="15"/>
      <c r="AC18" s="15"/>
      <c r="AD18" s="15"/>
      <c r="AE18" s="15"/>
      <c r="AF18" s="15"/>
      <c r="AG18" s="15"/>
      <c r="AH18" s="15"/>
      <c r="AI18" s="15"/>
    </row>
    <row r="19" spans="1:35" x14ac:dyDescent="0.7">
      <c r="AA19" s="16"/>
      <c r="AB19" s="16" t="s">
        <v>81</v>
      </c>
      <c r="AC19" s="16" t="s">
        <v>76</v>
      </c>
      <c r="AD19" s="16" t="s">
        <v>11</v>
      </c>
      <c r="AE19" s="16" t="s">
        <v>44</v>
      </c>
      <c r="AF19" s="16" t="s">
        <v>82</v>
      </c>
      <c r="AG19" s="16" t="s">
        <v>83</v>
      </c>
      <c r="AH19" s="16" t="s">
        <v>84</v>
      </c>
      <c r="AI19" s="16" t="s">
        <v>85</v>
      </c>
    </row>
    <row r="20" spans="1:35" x14ac:dyDescent="0.7">
      <c r="B20" s="12" t="s">
        <v>90</v>
      </c>
      <c r="C20" s="21" t="s">
        <v>91</v>
      </c>
      <c r="AA20" s="15" t="s">
        <v>79</v>
      </c>
      <c r="AB20" s="15">
        <v>0.15384615384616751</v>
      </c>
      <c r="AC20" s="15">
        <v>6.2024999731688615</v>
      </c>
      <c r="AD20" s="15">
        <v>2.4803894318691535E-2</v>
      </c>
      <c r="AE20" s="15">
        <v>0.98139946327887517</v>
      </c>
      <c r="AF20" s="15">
        <v>-17.067054536647962</v>
      </c>
      <c r="AG20" s="15">
        <v>17.374746844340297</v>
      </c>
      <c r="AH20" s="15">
        <v>-17.067054536647962</v>
      </c>
      <c r="AI20" s="15">
        <v>17.374746844340297</v>
      </c>
    </row>
    <row r="21" spans="1:35" ht="31.5" thickBot="1" x14ac:dyDescent="0.75">
      <c r="B21" s="12">
        <v>55</v>
      </c>
      <c r="C21" s="12">
        <v>3</v>
      </c>
      <c r="R21" s="12" t="s">
        <v>71</v>
      </c>
      <c r="S21" s="12"/>
      <c r="T21" s="12"/>
      <c r="U21" s="12"/>
      <c r="V21" s="12"/>
      <c r="W21" s="12"/>
      <c r="X21" s="12"/>
      <c r="Y21" s="12"/>
      <c r="AA21" s="17" t="s">
        <v>69</v>
      </c>
      <c r="AB21" s="24">
        <v>10.630769230769229</v>
      </c>
      <c r="AC21" s="17">
        <v>1.0361512763373986</v>
      </c>
      <c r="AD21" s="17">
        <v>10.259862120082518</v>
      </c>
      <c r="AE21" s="24">
        <v>5.0882560806114773E-4</v>
      </c>
      <c r="AF21" s="17">
        <v>7.7539520913378119</v>
      </c>
      <c r="AG21" s="17">
        <v>13.507586370200645</v>
      </c>
      <c r="AH21" s="17">
        <v>7.7539520913378119</v>
      </c>
      <c r="AI21" s="17">
        <v>13.507586370200645</v>
      </c>
    </row>
    <row r="22" spans="1:35" ht="31.5" thickBot="1" x14ac:dyDescent="0.75">
      <c r="B22" s="12">
        <v>55</v>
      </c>
      <c r="C22" s="12">
        <v>3.6</v>
      </c>
      <c r="R22" s="12"/>
      <c r="S22" s="12"/>
      <c r="T22" s="12"/>
      <c r="U22" s="12"/>
      <c r="V22" s="12"/>
      <c r="W22" s="12"/>
      <c r="X22" s="12"/>
      <c r="Y22" s="12"/>
      <c r="AA22" s="15"/>
      <c r="AB22" s="15"/>
      <c r="AC22" s="15"/>
      <c r="AD22" s="15"/>
      <c r="AE22" s="15"/>
      <c r="AF22" s="15"/>
      <c r="AG22" s="15"/>
      <c r="AH22" s="15"/>
      <c r="AI22" s="15"/>
    </row>
    <row r="23" spans="1:35" x14ac:dyDescent="0.7">
      <c r="B23" s="12">
        <v>55</v>
      </c>
      <c r="C23" s="12">
        <v>4.2</v>
      </c>
      <c r="R23" s="22" t="s">
        <v>72</v>
      </c>
      <c r="S23" s="22"/>
      <c r="T23" s="12"/>
      <c r="U23" s="12"/>
      <c r="V23" s="12"/>
      <c r="W23" s="12"/>
      <c r="X23" s="12"/>
      <c r="Y23" s="12"/>
      <c r="AA23" s="15"/>
      <c r="AB23" s="15"/>
      <c r="AC23" s="15"/>
      <c r="AD23" s="15"/>
      <c r="AE23" s="15"/>
      <c r="AF23" s="15"/>
      <c r="AG23" s="15"/>
      <c r="AH23" s="15"/>
      <c r="AI23" s="15"/>
    </row>
    <row r="24" spans="1:35" x14ac:dyDescent="0.7">
      <c r="B24" s="12">
        <v>55</v>
      </c>
      <c r="C24" s="12">
        <v>1.8</v>
      </c>
      <c r="R24" s="12" t="s">
        <v>73</v>
      </c>
      <c r="S24" s="12">
        <v>0.39165932594647773</v>
      </c>
      <c r="T24" s="12"/>
      <c r="U24" s="12"/>
      <c r="V24" s="12"/>
      <c r="W24" s="12"/>
      <c r="X24" s="12"/>
      <c r="Y24" s="12"/>
      <c r="AA24" s="15"/>
      <c r="AB24" s="15"/>
      <c r="AC24" s="15"/>
      <c r="AD24" s="15"/>
      <c r="AE24" s="15"/>
      <c r="AF24" s="15"/>
      <c r="AG24" s="15"/>
      <c r="AH24" s="15"/>
      <c r="AI24" s="15"/>
    </row>
    <row r="25" spans="1:35" x14ac:dyDescent="0.7">
      <c r="B25" s="12">
        <v>65</v>
      </c>
      <c r="C25" s="12">
        <v>2.4</v>
      </c>
      <c r="R25" s="12" t="s">
        <v>74</v>
      </c>
      <c r="S25" s="12">
        <v>0.15339702760084931</v>
      </c>
      <c r="T25" s="12"/>
      <c r="U25" s="12"/>
      <c r="V25" s="12"/>
      <c r="W25" s="12"/>
      <c r="X25" s="12"/>
      <c r="Y25" s="12"/>
      <c r="AA25" s="15" t="s">
        <v>86</v>
      </c>
      <c r="AB25" s="15"/>
      <c r="AC25" s="15"/>
      <c r="AD25" s="15"/>
      <c r="AE25" s="15"/>
      <c r="AF25" s="15"/>
      <c r="AG25" s="15"/>
      <c r="AH25" s="15"/>
      <c r="AI25" s="15"/>
    </row>
    <row r="26" spans="1:35" ht="31.5" thickBot="1" x14ac:dyDescent="0.75">
      <c r="B26" s="12">
        <v>65</v>
      </c>
      <c r="C26" s="12">
        <v>3</v>
      </c>
      <c r="R26" s="12" t="s">
        <v>75</v>
      </c>
      <c r="S26" s="12">
        <v>8.8273722031683849E-2</v>
      </c>
      <c r="T26" s="12"/>
      <c r="U26" s="12"/>
      <c r="V26" s="12"/>
      <c r="W26" s="12"/>
      <c r="X26" s="12"/>
      <c r="Y26" s="12"/>
      <c r="AA26" s="15"/>
      <c r="AB26" s="15"/>
      <c r="AC26" s="15"/>
      <c r="AD26" s="15"/>
      <c r="AE26" s="15"/>
      <c r="AF26" s="15"/>
      <c r="AG26" s="15"/>
      <c r="AH26" s="15"/>
      <c r="AI26" s="15"/>
    </row>
    <row r="27" spans="1:35" x14ac:dyDescent="0.7">
      <c r="B27" s="12">
        <v>65</v>
      </c>
      <c r="C27" s="12">
        <v>1.8</v>
      </c>
      <c r="R27" s="12" t="s">
        <v>76</v>
      </c>
      <c r="S27" s="12">
        <v>0.70054923507861377</v>
      </c>
      <c r="T27" s="12"/>
      <c r="U27" s="12"/>
      <c r="V27" s="12"/>
      <c r="W27" s="12"/>
      <c r="X27" s="12"/>
      <c r="Y27" s="12"/>
      <c r="AA27" s="16" t="s">
        <v>7</v>
      </c>
      <c r="AB27" s="16" t="s">
        <v>93</v>
      </c>
      <c r="AC27" s="16" t="s">
        <v>78</v>
      </c>
      <c r="AD27" s="15"/>
      <c r="AE27" s="15"/>
      <c r="AF27" s="15"/>
      <c r="AG27" s="15"/>
      <c r="AH27" s="15"/>
      <c r="AI27" s="15"/>
    </row>
    <row r="28" spans="1:35" ht="31.5" thickBot="1" x14ac:dyDescent="0.75">
      <c r="B28" s="12">
        <v>75</v>
      </c>
      <c r="C28" s="12">
        <v>2.4</v>
      </c>
      <c r="R28" s="14" t="s">
        <v>7</v>
      </c>
      <c r="S28" s="14">
        <v>15</v>
      </c>
      <c r="T28" s="12"/>
      <c r="U28" s="12"/>
      <c r="V28" s="12"/>
      <c r="W28" s="12"/>
      <c r="X28" s="12"/>
      <c r="Y28" s="12"/>
      <c r="AA28" s="15">
        <v>1</v>
      </c>
      <c r="AB28" s="15">
        <v>53.307692307692314</v>
      </c>
      <c r="AC28" s="15">
        <v>-3.3076923076923137</v>
      </c>
      <c r="AD28" s="15"/>
      <c r="AE28" s="15"/>
      <c r="AF28" s="15"/>
      <c r="AG28" s="15"/>
      <c r="AH28" s="15"/>
      <c r="AI28" s="15"/>
    </row>
    <row r="29" spans="1:35" x14ac:dyDescent="0.7">
      <c r="B29" s="12">
        <v>75</v>
      </c>
      <c r="C29" s="12">
        <v>3</v>
      </c>
      <c r="R29" s="12"/>
      <c r="S29" s="12"/>
      <c r="T29" s="12"/>
      <c r="U29" s="12"/>
      <c r="V29" s="12"/>
      <c r="W29" s="12"/>
      <c r="X29" s="12"/>
      <c r="Y29" s="12"/>
      <c r="AA29" s="15">
        <v>2</v>
      </c>
      <c r="AB29" s="15">
        <v>74.569230769230757</v>
      </c>
      <c r="AC29" s="15">
        <v>3.4307692307692434</v>
      </c>
      <c r="AD29" s="15"/>
      <c r="AE29" s="15"/>
      <c r="AF29" s="15"/>
      <c r="AG29" s="15"/>
      <c r="AH29" s="15"/>
      <c r="AI29" s="15"/>
    </row>
    <row r="30" spans="1:35" ht="31.5" thickBot="1" x14ac:dyDescent="0.75">
      <c r="B30" s="12">
        <v>75</v>
      </c>
      <c r="C30" s="12">
        <v>1.8</v>
      </c>
      <c r="R30" s="12" t="s">
        <v>39</v>
      </c>
      <c r="S30" s="12"/>
      <c r="T30" s="12"/>
      <c r="U30" s="12"/>
      <c r="V30" s="12"/>
      <c r="W30" s="12"/>
      <c r="X30" s="12"/>
      <c r="Y30" s="12"/>
      <c r="AA30" s="15">
        <v>3</v>
      </c>
      <c r="AB30" s="15">
        <v>42.676923076923082</v>
      </c>
      <c r="AC30" s="15">
        <v>2.3230769230769184</v>
      </c>
      <c r="AD30" s="15"/>
      <c r="AE30" s="15"/>
      <c r="AF30" s="15"/>
      <c r="AG30" s="15"/>
      <c r="AH30" s="15"/>
      <c r="AI30" s="15"/>
    </row>
    <row r="31" spans="1:35" x14ac:dyDescent="0.7">
      <c r="B31" s="12">
        <v>85</v>
      </c>
      <c r="C31" s="12">
        <v>2.4</v>
      </c>
      <c r="R31" s="13"/>
      <c r="S31" s="13" t="s">
        <v>10</v>
      </c>
      <c r="T31" s="13" t="s">
        <v>41</v>
      </c>
      <c r="U31" s="13" t="s">
        <v>42</v>
      </c>
      <c r="V31" s="13" t="s">
        <v>43</v>
      </c>
      <c r="W31" s="13" t="s">
        <v>80</v>
      </c>
      <c r="X31" s="12"/>
      <c r="Y31" s="12"/>
      <c r="AA31" s="15">
        <v>4</v>
      </c>
      <c r="AB31" s="15">
        <v>63.938461538461539</v>
      </c>
      <c r="AC31" s="15">
        <v>-3.9384615384615387</v>
      </c>
      <c r="AD31" s="15"/>
      <c r="AE31" s="15"/>
      <c r="AF31" s="15"/>
      <c r="AG31" s="15"/>
      <c r="AH31" s="15"/>
      <c r="AI31" s="15"/>
    </row>
    <row r="32" spans="1:35" x14ac:dyDescent="0.7">
      <c r="B32" s="12">
        <v>85</v>
      </c>
      <c r="C32" s="12">
        <v>1.8</v>
      </c>
      <c r="R32" s="12" t="s">
        <v>77</v>
      </c>
      <c r="S32" s="12">
        <v>1</v>
      </c>
      <c r="T32" s="12">
        <v>1.1560000000000006</v>
      </c>
      <c r="U32" s="12">
        <v>1.1560000000000006</v>
      </c>
      <c r="V32" s="12">
        <v>2.3554858934169287</v>
      </c>
      <c r="W32" s="12">
        <v>0.14881522249069509</v>
      </c>
      <c r="X32" s="12"/>
      <c r="Y32" s="12"/>
      <c r="AA32" s="15">
        <v>5</v>
      </c>
      <c r="AB32" s="15">
        <v>85.199999999999989</v>
      </c>
      <c r="AC32" s="15">
        <v>-0.19999999999998863</v>
      </c>
      <c r="AD32" s="15"/>
      <c r="AE32" s="15"/>
      <c r="AF32" s="15"/>
      <c r="AG32" s="15"/>
      <c r="AH32" s="15"/>
      <c r="AI32" s="15"/>
    </row>
    <row r="33" spans="2:35" ht="31.5" thickBot="1" x14ac:dyDescent="0.75">
      <c r="B33" s="12">
        <v>95</v>
      </c>
      <c r="C33" s="12">
        <v>2.4</v>
      </c>
      <c r="R33" s="12" t="s">
        <v>78</v>
      </c>
      <c r="S33" s="12">
        <v>13</v>
      </c>
      <c r="T33" s="12">
        <v>6.3800000000000008</v>
      </c>
      <c r="U33" s="12">
        <v>0.49076923076923085</v>
      </c>
      <c r="V33" s="12"/>
      <c r="W33" s="12"/>
      <c r="X33" s="12"/>
      <c r="Y33" s="12"/>
      <c r="AA33" s="17">
        <v>6</v>
      </c>
      <c r="AB33" s="17">
        <v>53.307692307692314</v>
      </c>
      <c r="AC33" s="17">
        <v>1.6923076923076863</v>
      </c>
      <c r="AD33" s="15"/>
      <c r="AE33" s="15"/>
      <c r="AF33" s="15"/>
      <c r="AG33" s="15"/>
      <c r="AH33" s="15"/>
      <c r="AI33" s="15"/>
    </row>
    <row r="34" spans="2:35" ht="31.5" thickBot="1" x14ac:dyDescent="0.75">
      <c r="B34" s="12">
        <v>95</v>
      </c>
      <c r="C34" s="12">
        <v>1.8</v>
      </c>
      <c r="R34" s="14" t="s">
        <v>48</v>
      </c>
      <c r="S34" s="14">
        <v>14</v>
      </c>
      <c r="T34" s="14">
        <v>7.5360000000000014</v>
      </c>
      <c r="U34" s="14"/>
      <c r="V34" s="14"/>
      <c r="W34" s="14"/>
      <c r="X34" s="12"/>
      <c r="Y34" s="12"/>
    </row>
    <row r="35" spans="2:35" ht="31.5" thickBot="1" x14ac:dyDescent="0.75">
      <c r="B35" s="12">
        <v>95</v>
      </c>
      <c r="C35" s="12">
        <v>3</v>
      </c>
      <c r="R35" s="12"/>
      <c r="S35" s="12"/>
      <c r="T35" s="12"/>
      <c r="U35" s="12"/>
      <c r="V35" s="12"/>
      <c r="W35" s="12"/>
      <c r="X35" s="12"/>
      <c r="Y35" s="12"/>
    </row>
    <row r="36" spans="2:35" x14ac:dyDescent="0.7">
      <c r="R36" s="13"/>
      <c r="S36" s="13" t="s">
        <v>81</v>
      </c>
      <c r="T36" s="13" t="s">
        <v>76</v>
      </c>
      <c r="U36" s="13" t="s">
        <v>11</v>
      </c>
      <c r="V36" s="13" t="s">
        <v>44</v>
      </c>
      <c r="W36" s="13" t="s">
        <v>82</v>
      </c>
      <c r="X36" s="13" t="s">
        <v>83</v>
      </c>
      <c r="Y36" s="13" t="s">
        <v>84</v>
      </c>
      <c r="Z36" s="13" t="s">
        <v>85</v>
      </c>
    </row>
    <row r="37" spans="2:35" x14ac:dyDescent="0.7">
      <c r="R37" s="12" t="s">
        <v>79</v>
      </c>
      <c r="S37" s="12">
        <v>3.93888888888889</v>
      </c>
      <c r="T37" s="12">
        <v>0.9164672147684767</v>
      </c>
      <c r="U37" s="12">
        <v>4.2979048518216283</v>
      </c>
      <c r="V37" s="12">
        <v>8.6663002397430612E-4</v>
      </c>
      <c r="W37" s="12">
        <v>1.9589818434273183</v>
      </c>
      <c r="X37" s="12">
        <v>5.9187959343504613</v>
      </c>
      <c r="Y37" s="12">
        <v>1.9589818434273183</v>
      </c>
      <c r="Z37" s="12">
        <v>5.9187959343504613</v>
      </c>
    </row>
    <row r="38" spans="2:35" ht="31.5" thickBot="1" x14ac:dyDescent="0.75">
      <c r="R38" s="14" t="s">
        <v>90</v>
      </c>
      <c r="S38" s="14">
        <v>-1.8888888888888899E-2</v>
      </c>
      <c r="T38" s="14">
        <v>1.2307395532984149E-2</v>
      </c>
      <c r="U38" s="14">
        <v>-1.5347592297871775</v>
      </c>
      <c r="V38" s="14">
        <v>0.14881522249069495</v>
      </c>
      <c r="W38" s="14">
        <v>-4.5477400441038041E-2</v>
      </c>
      <c r="X38" s="14">
        <v>7.6996226632602416E-3</v>
      </c>
      <c r="Y38" s="14">
        <v>-4.5477400441038041E-2</v>
      </c>
      <c r="Z38" s="14">
        <v>7.6996226632602416E-3</v>
      </c>
    </row>
    <row r="42" spans="2:35" x14ac:dyDescent="0.7">
      <c r="R42" t="s">
        <v>86</v>
      </c>
      <c r="W42" t="s">
        <v>88</v>
      </c>
    </row>
    <row r="43" spans="2:35" ht="31.5" thickBot="1" x14ac:dyDescent="0.75"/>
    <row r="44" spans="2:35" x14ac:dyDescent="0.7">
      <c r="R44" s="4" t="s">
        <v>7</v>
      </c>
      <c r="S44" s="4" t="s">
        <v>92</v>
      </c>
      <c r="T44" s="4" t="s">
        <v>78</v>
      </c>
      <c r="U44" s="4" t="s">
        <v>87</v>
      </c>
      <c r="W44" s="4" t="s">
        <v>89</v>
      </c>
      <c r="X44" s="4" t="s">
        <v>91</v>
      </c>
    </row>
    <row r="45" spans="2:35" x14ac:dyDescent="0.7">
      <c r="R45">
        <v>1</v>
      </c>
      <c r="S45">
        <v>2.9000000000000004</v>
      </c>
      <c r="T45">
        <v>9.9999999999999645E-2</v>
      </c>
      <c r="U45">
        <v>0.14813363449166919</v>
      </c>
      <c r="W45">
        <v>3.3333333333333335</v>
      </c>
      <c r="X45">
        <v>1.8</v>
      </c>
    </row>
    <row r="46" spans="2:35" x14ac:dyDescent="0.7">
      <c r="R46">
        <v>2</v>
      </c>
      <c r="S46">
        <v>2.9000000000000004</v>
      </c>
      <c r="T46">
        <v>0.69999999999999973</v>
      </c>
      <c r="U46">
        <v>1.0369354414416876</v>
      </c>
      <c r="W46">
        <v>10</v>
      </c>
      <c r="X46">
        <v>1.8</v>
      </c>
    </row>
    <row r="47" spans="2:35" x14ac:dyDescent="0.7">
      <c r="R47">
        <v>3</v>
      </c>
      <c r="S47">
        <v>2.9000000000000004</v>
      </c>
      <c r="T47">
        <v>1.2999999999999998</v>
      </c>
      <c r="U47">
        <v>1.9257372483917061</v>
      </c>
      <c r="W47">
        <v>16.666666666666668</v>
      </c>
      <c r="X47">
        <v>1.8</v>
      </c>
    </row>
    <row r="48" spans="2:35" x14ac:dyDescent="0.7">
      <c r="R48">
        <v>4</v>
      </c>
      <c r="S48">
        <v>2.9000000000000004</v>
      </c>
      <c r="T48">
        <v>-1.1000000000000003</v>
      </c>
      <c r="U48">
        <v>-1.6294699794083674</v>
      </c>
      <c r="W48">
        <v>23.333333333333332</v>
      </c>
      <c r="X48">
        <v>1.8</v>
      </c>
    </row>
    <row r="49" spans="18:24" x14ac:dyDescent="0.7">
      <c r="R49">
        <v>5</v>
      </c>
      <c r="S49">
        <v>2.7111111111111112</v>
      </c>
      <c r="T49">
        <v>-0.31111111111111134</v>
      </c>
      <c r="U49">
        <v>-0.46086019619630614</v>
      </c>
      <c r="W49">
        <v>30</v>
      </c>
      <c r="X49">
        <v>1.8</v>
      </c>
    </row>
    <row r="50" spans="18:24" x14ac:dyDescent="0.7">
      <c r="R50">
        <v>6</v>
      </c>
      <c r="S50">
        <v>2.7111111111111112</v>
      </c>
      <c r="T50">
        <v>0.28888888888888875</v>
      </c>
      <c r="U50">
        <v>0.42794161075371234</v>
      </c>
      <c r="W50">
        <v>36.666666666666671</v>
      </c>
      <c r="X50">
        <v>2.4</v>
      </c>
    </row>
    <row r="51" spans="18:24" x14ac:dyDescent="0.7">
      <c r="R51">
        <v>7</v>
      </c>
      <c r="S51">
        <v>2.7111111111111112</v>
      </c>
      <c r="T51">
        <v>-0.9111111111111112</v>
      </c>
      <c r="U51">
        <v>-1.3496620031463242</v>
      </c>
      <c r="W51">
        <v>43.333333333333336</v>
      </c>
      <c r="X51">
        <v>2.4</v>
      </c>
    </row>
    <row r="52" spans="18:24" x14ac:dyDescent="0.7">
      <c r="R52">
        <v>8</v>
      </c>
      <c r="S52">
        <v>2.5222222222222226</v>
      </c>
      <c r="T52">
        <v>-0.12222222222222268</v>
      </c>
      <c r="U52">
        <v>-0.18105221993426368</v>
      </c>
      <c r="W52">
        <v>50.000000000000007</v>
      </c>
      <c r="X52">
        <v>2.4</v>
      </c>
    </row>
    <row r="53" spans="18:24" x14ac:dyDescent="0.7">
      <c r="R53">
        <v>9</v>
      </c>
      <c r="S53">
        <v>2.5222222222222226</v>
      </c>
      <c r="T53">
        <v>0.47777777777777741</v>
      </c>
      <c r="U53">
        <v>0.70774958701575486</v>
      </c>
      <c r="W53">
        <v>56.666666666666671</v>
      </c>
      <c r="X53">
        <v>2.4</v>
      </c>
    </row>
    <row r="54" spans="18:24" x14ac:dyDescent="0.7">
      <c r="R54">
        <v>10</v>
      </c>
      <c r="S54">
        <v>2.5222222222222226</v>
      </c>
      <c r="T54">
        <v>-0.72222222222222254</v>
      </c>
      <c r="U54">
        <v>-1.0698540268842818</v>
      </c>
      <c r="W54">
        <v>63.333333333333336</v>
      </c>
      <c r="X54">
        <v>3</v>
      </c>
    </row>
    <row r="55" spans="18:24" x14ac:dyDescent="0.7">
      <c r="R55">
        <v>11</v>
      </c>
      <c r="S55">
        <v>2.3333333333333335</v>
      </c>
      <c r="T55">
        <v>6.666666666666643E-2</v>
      </c>
      <c r="U55">
        <v>9.875575632777947E-2</v>
      </c>
      <c r="W55">
        <v>70</v>
      </c>
      <c r="X55">
        <v>3</v>
      </c>
    </row>
    <row r="56" spans="18:24" x14ac:dyDescent="0.7">
      <c r="R56">
        <v>12</v>
      </c>
      <c r="S56">
        <v>2.3333333333333335</v>
      </c>
      <c r="T56">
        <v>-0.53333333333333344</v>
      </c>
      <c r="U56">
        <v>-0.79004605062223865</v>
      </c>
      <c r="W56">
        <v>76.666666666666671</v>
      </c>
      <c r="X56">
        <v>3</v>
      </c>
    </row>
    <row r="57" spans="18:24" x14ac:dyDescent="0.7">
      <c r="R57">
        <v>13</v>
      </c>
      <c r="S57">
        <v>2.1444444444444448</v>
      </c>
      <c r="T57">
        <v>0.25555555555555509</v>
      </c>
      <c r="U57">
        <v>0.37856373258982196</v>
      </c>
      <c r="W57">
        <v>83.333333333333329</v>
      </c>
      <c r="X57">
        <v>3</v>
      </c>
    </row>
    <row r="58" spans="18:24" x14ac:dyDescent="0.7">
      <c r="R58">
        <v>14</v>
      </c>
      <c r="S58">
        <v>2.1444444444444448</v>
      </c>
      <c r="T58">
        <v>-0.34444444444444478</v>
      </c>
      <c r="U58">
        <v>-0.51023807436019619</v>
      </c>
      <c r="W58">
        <v>90</v>
      </c>
      <c r="X58">
        <v>3.6</v>
      </c>
    </row>
    <row r="59" spans="18:24" ht="31.5" thickBot="1" x14ac:dyDescent="0.75">
      <c r="R59" s="3">
        <v>15</v>
      </c>
      <c r="S59" s="3">
        <v>2.1444444444444448</v>
      </c>
      <c r="T59" s="3">
        <v>0.85555555555555518</v>
      </c>
      <c r="U59" s="3">
        <v>1.2673655395398404</v>
      </c>
      <c r="W59" s="3">
        <v>96.666666666666671</v>
      </c>
      <c r="X59" s="3">
        <v>4.2</v>
      </c>
    </row>
  </sheetData>
  <sortState xmlns:xlrd2="http://schemas.microsoft.com/office/spreadsheetml/2017/richdata2" ref="X45:X59">
    <sortCondition ref="X45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Blok3-Př8</vt:lpstr>
      <vt:lpstr>Blok3-Př9</vt:lpstr>
      <vt:lpstr>Blok3-Př10</vt:lpstr>
      <vt:lpstr>ANOVA</vt:lpstr>
      <vt:lpstr>Korelační koeficient</vt:lpstr>
      <vt:lpstr>Lineární regrese</vt:lpstr>
    </vt:vector>
  </TitlesOfParts>
  <Company>MVSO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Fišer Jiří</dc:creator>
  <cp:lastModifiedBy>Fišer Jiří</cp:lastModifiedBy>
  <dcterms:created xsi:type="dcterms:W3CDTF">2024-12-12T15:46:18Z</dcterms:created>
  <dcterms:modified xsi:type="dcterms:W3CDTF">2024-12-24T15:32:51Z</dcterms:modified>
</cp:coreProperties>
</file>