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2.xml" ContentType="application/vnd.openxmlformats-officedocument.drawing+xml"/>
  <Override PartName="/xl/ink/ink6.xml" ContentType="application/inkml+xml"/>
  <Override PartName="/xl/ink/ink7.xml" ContentType="application/inkml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mensikm\Dokumenty\MVSO\Vyuka\MU\MU_II\ZS2022\"/>
    </mc:Choice>
  </mc:AlternateContent>
  <xr:revisionPtr revIDLastSave="0" documentId="13_ncr:1_{D47BF713-3C82-4826-9F09-245796D3D606}" xr6:coauthVersionLast="47" xr6:coauthVersionMax="47" xr10:uidLastSave="{00000000-0000-0000-0000-000000000000}"/>
  <bookViews>
    <workbookView xWindow="-120" yWindow="-120" windowWidth="29040" windowHeight="15840" activeTab="3" xr2:uid="{9FF60643-CC39-499D-82BA-00EDE5EB8D19}"/>
  </bookViews>
  <sheets>
    <sheet name="VPC_VC_AC_ACzisk" sheetId="1" r:id="rId1"/>
    <sheet name="VPC_tlak_na_dokonceni" sheetId="2" r:id="rId2"/>
    <sheet name="ABC" sheetId="3" r:id="rId3"/>
    <sheet name="Hodnotová analýza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4" l="1"/>
  <c r="I10" i="4"/>
  <c r="I11" i="4"/>
  <c r="I12" i="4"/>
  <c r="I13" i="4"/>
  <c r="I14" i="4"/>
  <c r="I8" i="4"/>
  <c r="H9" i="4"/>
  <c r="H10" i="4"/>
  <c r="H11" i="4"/>
  <c r="H12" i="4"/>
  <c r="H13" i="4"/>
  <c r="H14" i="4"/>
  <c r="H8" i="4"/>
  <c r="F15" i="4"/>
  <c r="G9" i="4"/>
  <c r="G10" i="4"/>
  <c r="G11" i="4"/>
  <c r="G12" i="4"/>
  <c r="G13" i="4"/>
  <c r="G14" i="4"/>
  <c r="G8" i="4"/>
  <c r="E15" i="4"/>
  <c r="C17" i="3"/>
  <c r="B23" i="3"/>
  <c r="B22" i="3"/>
  <c r="B21" i="3"/>
  <c r="B20" i="3"/>
  <c r="B17" i="3"/>
  <c r="B16" i="3"/>
  <c r="B15" i="3"/>
  <c r="B10" i="3"/>
  <c r="J13" i="2"/>
  <c r="L13" i="2"/>
  <c r="J8" i="2"/>
  <c r="J3" i="2"/>
  <c r="C8" i="2" s="1"/>
  <c r="L8" i="2"/>
  <c r="L4" i="2"/>
  <c r="L3" i="2"/>
  <c r="F5" i="2"/>
  <c r="C14" i="2"/>
  <c r="C9" i="2"/>
  <c r="C3" i="2"/>
  <c r="M10" i="1"/>
  <c r="L10" i="1"/>
  <c r="K20" i="1"/>
  <c r="O18" i="1"/>
  <c r="H19" i="1"/>
  <c r="H18" i="1"/>
  <c r="H20" i="1"/>
  <c r="F17" i="1"/>
  <c r="K15" i="1"/>
  <c r="O12" i="1"/>
  <c r="H13" i="1"/>
  <c r="H12" i="1"/>
  <c r="H14" i="1" s="1"/>
  <c r="F11" i="1"/>
  <c r="H6" i="1"/>
  <c r="O6" i="1"/>
  <c r="K7" i="1"/>
  <c r="O4" i="1"/>
  <c r="O5" i="1"/>
  <c r="H5" i="1"/>
  <c r="H4" i="1"/>
  <c r="F11" i="2" l="1"/>
  <c r="C13" i="2"/>
  <c r="F15" i="2" s="1"/>
</calcChain>
</file>

<file path=xl/sharedStrings.xml><?xml version="1.0" encoding="utf-8"?>
<sst xmlns="http://schemas.openxmlformats.org/spreadsheetml/2006/main" count="80" uniqueCount="58">
  <si>
    <t>Útvar Servis</t>
  </si>
  <si>
    <t>1 hodina</t>
  </si>
  <si>
    <t>VNps</t>
  </si>
  <si>
    <t>FNps</t>
  </si>
  <si>
    <t>Qps</t>
  </si>
  <si>
    <t>hodin</t>
  </si>
  <si>
    <t>VNsk</t>
  </si>
  <si>
    <t>FNsk</t>
  </si>
  <si>
    <t>Qsk</t>
  </si>
  <si>
    <t>VPC VN (VC)</t>
  </si>
  <si>
    <t>IV</t>
  </si>
  <si>
    <t>N</t>
  </si>
  <si>
    <t>VN</t>
  </si>
  <si>
    <t>FN</t>
  </si>
  <si>
    <t>1h</t>
  </si>
  <si>
    <t>Do N jako celek</t>
  </si>
  <si>
    <t>VPVH</t>
  </si>
  <si>
    <t>VPC AC (plné N)</t>
  </si>
  <si>
    <t>PSN</t>
  </si>
  <si>
    <t>VPC AC + 10% zisk</t>
  </si>
  <si>
    <t>PSN+10% zisk</t>
  </si>
  <si>
    <t>A</t>
  </si>
  <si>
    <t>B</t>
  </si>
  <si>
    <t>C</t>
  </si>
  <si>
    <t>Řezání</t>
  </si>
  <si>
    <t>Lepení</t>
  </si>
  <si>
    <t>Finalizace</t>
  </si>
  <si>
    <t>AC</t>
  </si>
  <si>
    <t>VC</t>
  </si>
  <si>
    <t>Obuv</t>
  </si>
  <si>
    <t>Standard</t>
  </si>
  <si>
    <t>Q</t>
  </si>
  <si>
    <t>J materiál</t>
  </si>
  <si>
    <t>J mzdy</t>
  </si>
  <si>
    <t>J energie</t>
  </si>
  <si>
    <t>Kontrola kvality</t>
  </si>
  <si>
    <t>N kontroly</t>
  </si>
  <si>
    <t>Cena</t>
  </si>
  <si>
    <t>Požadavek marže</t>
  </si>
  <si>
    <t>CN</t>
  </si>
  <si>
    <t>Prodejní cena</t>
  </si>
  <si>
    <t>Marže</t>
  </si>
  <si>
    <t>Nadstandard</t>
  </si>
  <si>
    <t>Mat</t>
  </si>
  <si>
    <t>Mzdy</t>
  </si>
  <si>
    <t>Energie</t>
  </si>
  <si>
    <t>VN kontrola</t>
  </si>
  <si>
    <t>Příslušenství</t>
  </si>
  <si>
    <t>Baterie</t>
  </si>
  <si>
    <t>SW</t>
  </si>
  <si>
    <t>Foťák</t>
  </si>
  <si>
    <t>Paměť</t>
  </si>
  <si>
    <t>Display</t>
  </si>
  <si>
    <t>Barva</t>
  </si>
  <si>
    <t>Kalkulace</t>
  </si>
  <si>
    <t>Důležitost</t>
  </si>
  <si>
    <t>Důl</t>
  </si>
  <si>
    <t>Kalk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</si>
</sst>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_ ;\-#,##0\ "/>
    <numFmt numFmtId="166" formatCode="_-* #,##0\ &quot;Kč&quot;_-;\-* #,##0\ &quot;Kč&quot;_-;_-* &quot;-&quot;??\ &quot;Kč&quot;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0" xfId="1" applyFont="1"/>
    <xf numFmtId="164" fontId="0" fillId="0" borderId="0" xfId="1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44" fontId="0" fillId="0" borderId="0" xfId="0" applyNumberFormat="1"/>
    <xf numFmtId="0" fontId="0" fillId="0" borderId="0" xfId="0" applyAlignment="1">
      <alignment horizontal="left"/>
    </xf>
    <xf numFmtId="44" fontId="0" fillId="0" borderId="1" xfId="1" applyFont="1" applyBorder="1"/>
    <xf numFmtId="44" fontId="0" fillId="0" borderId="0" xfId="1" applyFont="1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166" fontId="0" fillId="0" borderId="0" xfId="1" applyNumberFormat="1" applyFont="1"/>
    <xf numFmtId="166" fontId="0" fillId="0" borderId="1" xfId="1" applyNumberFormat="1" applyFont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" fontId="0" fillId="2" borderId="7" xfId="0" applyNumberFormat="1" applyFill="1" applyBorder="1"/>
    <xf numFmtId="0" fontId="0" fillId="0" borderId="6" xfId="0" applyBorder="1"/>
    <xf numFmtId="4" fontId="0" fillId="0" borderId="7" xfId="0" applyNumberFormat="1" applyBorder="1"/>
    <xf numFmtId="10" fontId="0" fillId="0" borderId="7" xfId="2" applyNumberFormat="1" applyFont="1" applyBorder="1"/>
    <xf numFmtId="0" fontId="0" fillId="2" borderId="8" xfId="0" applyFill="1" applyBorder="1"/>
    <xf numFmtId="9" fontId="0" fillId="2" borderId="9" xfId="0" applyNumberFormat="1" applyFill="1" applyBorder="1"/>
    <xf numFmtId="4" fontId="0" fillId="0" borderId="0" xfId="0" applyNumberFormat="1"/>
    <xf numFmtId="10" fontId="0" fillId="0" borderId="0" xfId="2" applyNumberFormat="1" applyFont="1"/>
    <xf numFmtId="10" fontId="0" fillId="0" borderId="0" xfId="0" applyNumberFormat="1"/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5" Type="http://schemas.openxmlformats.org/officeDocument/2006/relationships/customXml" Target="../ink/ink3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7.xml"/><Relationship Id="rId2" Type="http://schemas.openxmlformats.org/officeDocument/2006/relationships/image" Target="../media/image6.png"/><Relationship Id="rId1" Type="http://schemas.openxmlformats.org/officeDocument/2006/relationships/customXml" Target="../ink/ink6.xm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1600691</xdr:colOff>
      <xdr:row>0</xdr:row>
      <xdr:rowOff>96840</xdr:rowOff>
    </xdr:from>
    <xdr:to>
      <xdr:col>15</xdr:col>
      <xdr:colOff>165197</xdr:colOff>
      <xdr:row>8</xdr:row>
      <xdr:rowOff>43854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Rukopis 1">
              <a:extLst>
                <a:ext uri="{FF2B5EF4-FFF2-40B4-BE49-F238E27FC236}">
                  <a16:creationId xmlns:a16="http://schemas.microsoft.com/office/drawing/2014/main" id="{387D649D-F266-4A2E-80FD-5E39E1590320}"/>
                </a:ext>
              </a:extLst>
            </xdr14:cNvPr>
            <xdr14:cNvContentPartPr/>
          </xdr14:nvContentPartPr>
          <xdr14:nvPr macro=""/>
          <xdr14:xfrm>
            <a:off x="4825080" y="96840"/>
            <a:ext cx="6493680" cy="1420920"/>
          </xdr14:xfrm>
        </xdr:contentPart>
      </mc:Choice>
      <mc:Fallback xmlns="">
        <xdr:pic>
          <xdr:nvPicPr>
            <xdr:cNvPr id="2" name="Rukopis 1">
              <a:extLst>
                <a:ext uri="{FF2B5EF4-FFF2-40B4-BE49-F238E27FC236}">
                  <a16:creationId xmlns:a16="http://schemas.microsoft.com/office/drawing/2014/main" id="{387D649D-F266-4A2E-80FD-5E39E159032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816440" y="88200"/>
              <a:ext cx="6511320" cy="1438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309351</xdr:colOff>
      <xdr:row>13</xdr:row>
      <xdr:rowOff>26502</xdr:rowOff>
    </xdr:from>
    <xdr:to>
      <xdr:col>12</xdr:col>
      <xdr:colOff>126940</xdr:colOff>
      <xdr:row>15</xdr:row>
      <xdr:rowOff>144423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Rukopis 2">
              <a:extLst>
                <a:ext uri="{FF2B5EF4-FFF2-40B4-BE49-F238E27FC236}">
                  <a16:creationId xmlns:a16="http://schemas.microsoft.com/office/drawing/2014/main" id="{DD921F2F-17F4-47A4-A75D-72045CA76E36}"/>
                </a:ext>
              </a:extLst>
            </xdr14:cNvPr>
            <xdr14:cNvContentPartPr/>
          </xdr14:nvContentPartPr>
          <xdr14:nvPr macro=""/>
          <xdr14:xfrm>
            <a:off x="6645240" y="2411280"/>
            <a:ext cx="2049120" cy="475920"/>
          </xdr14:xfrm>
        </xdr:contentPart>
      </mc:Choice>
      <mc:Fallback xmlns="">
        <xdr:pic>
          <xdr:nvPicPr>
            <xdr:cNvPr id="3" name="Rukopis 2">
              <a:extLst>
                <a:ext uri="{FF2B5EF4-FFF2-40B4-BE49-F238E27FC236}">
                  <a16:creationId xmlns:a16="http://schemas.microsoft.com/office/drawing/2014/main" id="{DD921F2F-17F4-47A4-A75D-72045CA76E3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636240" y="2402280"/>
              <a:ext cx="2066760" cy="493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237711</xdr:colOff>
      <xdr:row>18</xdr:row>
      <xdr:rowOff>26920</xdr:rowOff>
    </xdr:from>
    <xdr:to>
      <xdr:col>12</xdr:col>
      <xdr:colOff>280620</xdr:colOff>
      <xdr:row>20</xdr:row>
      <xdr:rowOff>113631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Rukopis 3">
              <a:extLst>
                <a:ext uri="{FF2B5EF4-FFF2-40B4-BE49-F238E27FC236}">
                  <a16:creationId xmlns:a16="http://schemas.microsoft.com/office/drawing/2014/main" id="{47D5FE54-622A-41AF-B595-60B4D0F8A1F8}"/>
                </a:ext>
              </a:extLst>
            </xdr14:cNvPr>
            <xdr14:cNvContentPartPr/>
          </xdr14:nvContentPartPr>
          <xdr14:nvPr macro=""/>
          <xdr14:xfrm>
            <a:off x="6573600" y="3328920"/>
            <a:ext cx="2279520" cy="453600"/>
          </xdr14:xfrm>
        </xdr:contentPart>
      </mc:Choice>
      <mc:Fallback xmlns="">
        <xdr:pic>
          <xdr:nvPicPr>
            <xdr:cNvPr id="4" name="Rukopis 3">
              <a:extLst>
                <a:ext uri="{FF2B5EF4-FFF2-40B4-BE49-F238E27FC236}">
                  <a16:creationId xmlns:a16="http://schemas.microsoft.com/office/drawing/2014/main" id="{47D5FE54-622A-41AF-B595-60B4D0F8A1F8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6564600" y="3320280"/>
              <a:ext cx="2297160" cy="471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832400</xdr:colOff>
      <xdr:row>10</xdr:row>
      <xdr:rowOff>119636</xdr:rowOff>
    </xdr:from>
    <xdr:to>
      <xdr:col>15</xdr:col>
      <xdr:colOff>115687</xdr:colOff>
      <xdr:row>12</xdr:row>
      <xdr:rowOff>149107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Rukopis 4">
              <a:extLst>
                <a:ext uri="{FF2B5EF4-FFF2-40B4-BE49-F238E27FC236}">
                  <a16:creationId xmlns:a16="http://schemas.microsoft.com/office/drawing/2014/main" id="{1720287B-0CB9-431A-A566-E55F575AECB1}"/>
                </a:ext>
              </a:extLst>
            </xdr14:cNvPr>
            <xdr14:cNvContentPartPr/>
          </xdr14:nvContentPartPr>
          <xdr14:nvPr macro=""/>
          <xdr14:xfrm>
            <a:off x="10103400" y="1954080"/>
            <a:ext cx="1167120" cy="396360"/>
          </xdr14:xfrm>
        </xdr:contentPart>
      </mc:Choice>
      <mc:Fallback xmlns="">
        <xdr:pic>
          <xdr:nvPicPr>
            <xdr:cNvPr id="5" name="Rukopis 4">
              <a:extLst>
                <a:ext uri="{FF2B5EF4-FFF2-40B4-BE49-F238E27FC236}">
                  <a16:creationId xmlns:a16="http://schemas.microsoft.com/office/drawing/2014/main" id="{1720287B-0CB9-431A-A566-E55F575AECB1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0094400" y="1945080"/>
              <a:ext cx="1184760" cy="414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223311</xdr:colOff>
      <xdr:row>5</xdr:row>
      <xdr:rowOff>62338</xdr:rowOff>
    </xdr:from>
    <xdr:to>
      <xdr:col>12</xdr:col>
      <xdr:colOff>84060</xdr:colOff>
      <xdr:row>7</xdr:row>
      <xdr:rowOff>92529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6" name="Rukopis 5">
              <a:extLst>
                <a:ext uri="{FF2B5EF4-FFF2-40B4-BE49-F238E27FC236}">
                  <a16:creationId xmlns:a16="http://schemas.microsoft.com/office/drawing/2014/main" id="{64F5C076-897B-4BD6-B113-CB699DBB85A2}"/>
                </a:ext>
              </a:extLst>
            </xdr14:cNvPr>
            <xdr14:cNvContentPartPr/>
          </xdr14:nvContentPartPr>
          <xdr14:nvPr macro=""/>
          <xdr14:xfrm>
            <a:off x="6559200" y="979560"/>
            <a:ext cx="2097360" cy="397080"/>
          </xdr14:xfrm>
        </xdr:contentPart>
      </mc:Choice>
      <mc:Fallback xmlns="">
        <xdr:pic>
          <xdr:nvPicPr>
            <xdr:cNvPr id="6" name="Rukopis 5">
              <a:extLst>
                <a:ext uri="{FF2B5EF4-FFF2-40B4-BE49-F238E27FC236}">
                  <a16:creationId xmlns:a16="http://schemas.microsoft.com/office/drawing/2014/main" id="{64F5C076-897B-4BD6-B113-CB699DBB85A2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6550560" y="970920"/>
              <a:ext cx="2115000" cy="4147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2</xdr:row>
      <xdr:rowOff>80790</xdr:rowOff>
    </xdr:from>
    <xdr:to>
      <xdr:col>10</xdr:col>
      <xdr:colOff>200973</xdr:colOff>
      <xdr:row>8</xdr:row>
      <xdr:rowOff>1100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6" name="Rukopis 5">
              <a:extLst>
                <a:ext uri="{FF2B5EF4-FFF2-40B4-BE49-F238E27FC236}">
                  <a16:creationId xmlns:a16="http://schemas.microsoft.com/office/drawing/2014/main" id="{6AE70518-E5CC-4406-8F46-FFB3047010DB}"/>
                </a:ext>
              </a:extLst>
            </xdr14:cNvPr>
            <xdr14:cNvContentPartPr/>
          </xdr14:nvContentPartPr>
          <xdr14:nvPr macro=""/>
          <xdr14:xfrm>
            <a:off x="368300" y="449090"/>
            <a:ext cx="5869080" cy="1015050"/>
          </xdr14:xfrm>
        </xdr:contentPart>
      </mc:Choice>
      <mc:Fallback xmlns="">
        <xdr:pic>
          <xdr:nvPicPr>
            <xdr:cNvPr id="6" name="Rukopis 5">
              <a:extLst>
                <a:ext uri="{FF2B5EF4-FFF2-40B4-BE49-F238E27FC236}">
                  <a16:creationId xmlns:a16="http://schemas.microsoft.com/office/drawing/2014/main" id="{6AE70518-E5CC-4406-8F46-FFB3047010D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59300" y="440451"/>
              <a:ext cx="5886720" cy="1032687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358540</xdr:colOff>
      <xdr:row>7</xdr:row>
      <xdr:rowOff>75710</xdr:rowOff>
    </xdr:from>
    <xdr:to>
      <xdr:col>10</xdr:col>
      <xdr:colOff>240663</xdr:colOff>
      <xdr:row>12</xdr:row>
      <xdr:rowOff>77280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9" name="Rukopis 8">
              <a:extLst>
                <a:ext uri="{FF2B5EF4-FFF2-40B4-BE49-F238E27FC236}">
                  <a16:creationId xmlns:a16="http://schemas.microsoft.com/office/drawing/2014/main" id="{BF1E406F-A536-45D7-B8CC-E4D5D327E73D}"/>
                </a:ext>
              </a:extLst>
            </xdr14:cNvPr>
            <xdr14:cNvContentPartPr/>
          </xdr14:nvContentPartPr>
          <xdr14:nvPr macro=""/>
          <xdr14:xfrm>
            <a:off x="358540" y="1364760"/>
            <a:ext cx="5927420" cy="922320"/>
          </xdr14:xfrm>
        </xdr:contentPart>
      </mc:Choice>
      <mc:Fallback xmlns="">
        <xdr:pic>
          <xdr:nvPicPr>
            <xdr:cNvPr id="9" name="Rukopis 8">
              <a:extLst>
                <a:ext uri="{FF2B5EF4-FFF2-40B4-BE49-F238E27FC236}">
                  <a16:creationId xmlns:a16="http://schemas.microsoft.com/office/drawing/2014/main" id="{BF1E406F-A536-45D7-B8CC-E4D5D327E73D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49896" y="1356120"/>
              <a:ext cx="5945068" cy="9399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18</xdr:row>
      <xdr:rowOff>63500</xdr:rowOff>
    </xdr:from>
    <xdr:to>
      <xdr:col>3</xdr:col>
      <xdr:colOff>146050</xdr:colOff>
      <xdr:row>23</xdr:row>
      <xdr:rowOff>133350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40E36990-6C6A-B0B7-7100-625922A76562}"/>
            </a:ext>
          </a:extLst>
        </xdr:cNvPr>
        <xdr:cNvSpPr/>
      </xdr:nvSpPr>
      <xdr:spPr>
        <a:xfrm>
          <a:off x="1111250" y="3530600"/>
          <a:ext cx="2190750" cy="10223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1T11:03:10.02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10919 338 24575,'-11'-3'0,"-1"0"0,0 1 0,0 1 0,-20-1 0,10 1 0,-701-8 0,472 10 0,130 0 0,-211-3 0,0-21 0,-560-133 0,771 133 0,-1 6 0,-182-3 0,-210-28 0,451 39 0,-222-11 0,0 21 0,120 1 0,-295-3 0,-289 3 0,657 0 0,1 5 0,0 3 0,0 4 0,-154 45 0,156-30 0,-341 96 0,278-86 0,78-18 0,-99 15 0,-258 40 0,369-63 0,-1-4 0,0-1 0,-89-2 0,-1062-10 0,766 5 0,395-1 0,0 2 0,0 3 0,0 1 0,-88 25 0,25 6 0,-178 85 0,277-113 0,-1 1 0,2 1 0,-1 1 0,2 0 0,-1 1 0,2 0 0,0 2 0,0-1 0,2 2 0,-16 22 0,7-4 0,2 1 0,1 1 0,1 0 0,-13 48 0,20-50 0,3 1 0,-5 44 0,-1 4 0,-5 27 0,-5 134 0,18 113 0,5-103 0,2 115 0,-1-355 0,0 1 0,1 0 0,1 0 0,0-1 0,1 0 0,1 0 0,0 0 0,1 0 0,0-1 0,12 18 0,-7-15 0,0-1 0,1 0 0,1-1 0,1 0 0,0-1 0,1-1 0,25 17 0,0-4 0,81 36 0,52 8 0,-153-62 0,52 18 0,1-4 0,2-3 0,0-3 0,122 7 0,310-15 0,-346-9 0,664 1 0,-666 7 0,255 42 0,-261-19 0,-2 6 0,184 69 0,-231-66 0,323 111 0,-378-135 0,1-2 0,1-3 0,95 6 0,155-16 0,-159-3 0,-56 3 0,715-1 0,-305 52 0,-1 1 0,22-52 0,-210-1 0,-48 0 0,302 5 0,62 72 0,-421-42 0,-74-13 0,124 17 0,-173-29 0,585 35 0,1134-46 0,-1017 5 0,-99-36 0,163-75 0,-649 83 0,274-23 0,-128 50 0,97-4 0,-182-24 0,-209 21 0,-26 1 0,-1 0 0,0-2 0,0 0 0,-1-1 0,1-2 0,33-20 0,-31 17 0,47-26 0,-1-3 0,-3-3 0,79-67 0,-60 39 0,152-100 0,172-64 0,-376 218 0,0-1 0,-2-1 0,0-2 0,-1-2 0,-1 0 0,-2-2 0,-1-1 0,32-43 0,-43 49 0,0 0 0,-2-1 0,0-1 0,-2 0 0,-1-1 0,0 0 0,-2 0 0,-1-1 0,-1 0 0,-2 0 0,0-1 0,-2 1 0,-1-40 0,-4-458 0,3 510 0,0-1 0,-1 1 0,-1-1 0,0 1 0,-1 0 0,-1 0 0,0 0 0,0 0 0,-2 0 0,0 1 0,0 0 0,-1 1 0,-1-1 0,0 1 0,0 1 0,-13-14 0,-84-78 0,17 18 0,58 56 0,-2 1 0,0 2 0,-2 1 0,-1 2 0,-47-23 0,-197-79 0,268 120 0,-251-91 0,240 87 0,0 2 0,-1 0 0,0 2 0,0 0 0,-1 2 0,-42-2 0,-77-10 0,21 1 0,-451 7 0,345 9 0,-9-1 0,-280-3 0,417-3 0,-100-19 0,-99-31 0,53 9 0,-95 2 0,9-5 0,129 15 0,79 20 0,-52-10 0,144 18 0,0-2 0,1-1 0,-45-19 0,35 12 0,0 1 0,-2 3 0,1 1 0,-1 3 0,-75-6 0,66 6 0,1-2 0,-79-26 0,13 2 0,-129-42 0,222 67 0,0 1 0,0 0 0,-1 2 0,0 1 0,0 1 0,-27 0 0,-128-14 0,10 0 0,-237 16 0,207 4 0,173-1 0,0 1 0,-1 1 0,1 1 0,0 1 0,-48 18 0,-15-1 0,7-1 0,41-9 0,-86 13 0,-56 15 0,169-36-227,0 1-1,1 0 1,-1 1-1,1 0 1,-20 13-1,17-7-6598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1T11:04:25.57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2923 161 24575,'-20'-5'0,"0"1"0,0 1 0,-1 0 0,1 2 0,-22 1 0,-31-3 0,-151-27 0,106 12 0,41 4 0,-80-25 0,74 16 0,59 17 0,-1 2 0,1 0 0,0 2 0,-1 1 0,0 0 0,1 2 0,-38 6 0,31-1 0,0 1 0,0 2 0,1 1 0,1 1 0,-39 21 0,-33 17 0,-3-4 0,-153 44 0,-218 22 0,457-107 0,-395 67 0,359-68 0,41-3 0,0 1 0,0 0 0,-24 5 0,35-5 0,0-1 0,0 1 0,0 0 0,0 0 0,0 1 0,0-1 0,0 0 0,1 0 0,-1 1 0,0-1 0,1 1 0,-1 0 0,1-1 0,0 1 0,-2 3 0,-13 32 0,10-19 0,-4 6 0,2 0 0,1 0 0,1 1 0,0 0 0,2 0 0,-1 50 0,5-65 0,0 1 0,1-1 0,1 0 0,-1 0 0,1 0 0,1 0 0,0 0 0,1 0 0,0 0 0,0-1 0,1 0 0,0 0 0,0 0 0,1-1 0,0 1 0,1-1 0,0-1 0,0 1 0,15 11 0,155 115 0,-164-124 0,1-1 0,0-1 0,0 0 0,0-1 0,22 8 0,82 20 0,-38-13 0,-39-8 0,59 27 0,-76-30 0,1-2 0,0 0 0,1-1 0,0-2 0,0 0 0,0-2 0,1-1 0,0-1 0,-1-1 0,45-5 0,-56 2 0,-1-1 0,0-1 0,0 0 0,24-12 0,27-7 0,251-52 0,-201 59 0,23-5 0,-55 0 0,-29 6 0,1 2 0,0 3 0,80-5 0,-96 13 0,64-13 0,25-2 0,392 12 0,-276 7 0,326 46 0,-524-42 0,57 15 0,-70-13 0,55 6 0,56 2 0,38 3 0,537-12 0,-417-9 0,-275 3 0,0-1 0,0-2 0,-1 0 0,1-2 0,30-9 0,-50 10 0,-1 1 0,1-2 0,-1 1 0,0-1 0,1 0 0,-2 0 0,1-1 0,-1 0 0,1 0 0,-1 0 0,-1 0 0,1-1 0,-1 0 0,0 0 0,0 0 0,-1-1 0,5-9 0,-3 1 0,0 0 0,0 0 0,-2-1 0,0 1 0,-1-1 0,1-31 0,-3 29 0,-4-164 0,3 173 0,-1 0 0,1 0 0,-2 0 0,1 0 0,-1 1 0,0-1 0,-1 1 0,0 0 0,0 0 0,-1 0 0,0 1 0,0-1 0,-1 1 0,0 0 0,0 1 0,-1 0 0,-7-6 0,-3-1 0,-1 2 0,0 0 0,0 2 0,-1 0 0,0 0 0,-27-6 0,-110-45 0,-15-5 0,142 58 0,0 1 0,-1 1 0,-52-2 0,-93 10 0,70 0 0,-44-1 0,-282-4 0,385-2 0,-47-11 0,-32-2 0,81 11 0,1-2 0,0-1 0,-76-28 0,29 9 0,57 19 0,-20-6 0,-17-11 0,-1 4 0,-128-24 0,136 37 0,1 4 0,-1 2 0,-65 5 0,31 0 0,-21-1-1365,93-1-5461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1T11:14:36.81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869 101 24575,'-444'0'0,"428"1"0,1 1 0,-1 0 0,1 2 0,-1 0 0,1 0 0,0 1 0,1 1 0,-18 10 0,-3-1 0,20-7 0,0 1 0,1 1 0,0 0 0,0 1 0,1 1 0,1 0 0,-17 20 0,6-7 0,14-14 0,0-1 0,1 1 0,1 1 0,0-1 0,0 1 0,1 1 0,1-1 0,0 1 0,0 0 0,1 0 0,1 0 0,-2 20 0,0 14 0,3-1 0,5 63 0,0-30 0,-3-56 0,0-4 0,0 0 0,1 1 0,1-1 0,5 19 0,-5-32 0,0-1 0,0 1 0,0-1 0,0 0 0,1 0 0,0 0 0,0 0 0,0 0 0,0-1 0,1 1 0,0-1 0,0 0 0,0 0 0,1-1 0,-1 1 0,1-1 0,0 0 0,5 3 0,22 10 0,1-2 0,1-1 0,0-2 0,0-1 0,1-1 0,0-2 0,1-2 0,62 2 0,-63-7 0,-7 0 0,1 0 0,55 10 0,1 3 0,1-3 0,134-3 0,-116-6 0,116 17 0,-89 4 0,-44-7 0,91 5 0,175-18 0,-164-5 0,-145 6 0,1 2 0,-1 2 0,64 18 0,-58-13 0,0-1 0,60 4 0,297-12 0,-209-6 0,1271 3 0,-1442-1 0,0-2 0,0-1 0,38-11 0,18-3 0,408-55 0,-202 37 0,-208 28 0,29-10 0,-67 10 0,77-4 0,-112 12 0,0-1 0,1 1 0,-1-1 0,0-1 0,0 1 0,9-4 0,-13 3 0,0 0 0,0 0 0,0 0 0,-1-1 0,1 1 0,-1-1 0,0 0 0,1 0 0,-1 0 0,0-1 0,-1 1 0,1-1 0,3-5 0,0-3 0,0-1 0,0 1 0,-1-1 0,-1 0 0,0 0 0,-1 0 0,-1-1 0,0 1 0,0-1 0,-1 0 0,-1 1 0,0-1 0,-1 0 0,-1 1 0,0-1 0,-1 1 0,0-1 0,-1 1 0,-1 0 0,0 1 0,0-1 0,-1 1 0,-1 0 0,0 0 0,-1 1 0,0 0 0,-1 0 0,0 1 0,-13-12 0,-136-120 0,141 122 0,0 0 0,1-1 0,1-1 0,-22-42 0,21 35 0,-1 1 0,-28-36 0,38 56 0,0 1 0,-1-1 0,1 1 0,-1 1 0,0-1 0,-1 2 0,0-1 0,0 1 0,0 0 0,0 1 0,-18-6 0,3 5 0,0 1 0,-1 0 0,-33 1 0,-5-1 0,-306-4 0,230 10 0,-585-2 0,652-3 0,-76-14 0,-52-3 0,179 20 0,-4 0 0,-1-1 0,1-1 0,0-1 0,0-2 0,-26-7 0,16 2 0,-1 1 0,0 2 0,-71-4 0,-115 11 0,85 3 0,-2326-3 0,2451-1 0,0 2 0,1-1 0,-1 2 0,1-1 0,0 2 0,-14 4 0,21-6 0,0 1 0,0 0 0,1 0 0,-1 0 0,0 0 0,1 0 0,0 1 0,-1 0 0,1 0 0,0 0 0,0 0 0,1 0 0,-1 1 0,1-1 0,0 1 0,0-1 0,0 1 0,0 0 0,0 0 0,0 4 0,-1 0-273,1-1 0,-1 0 0,0-1 0,-5 11 0,-5 0-6553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1T11:15:29.72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843 0 24575,'-45'0'0,"0"2"0,0 2 0,0 1 0,0 3 0,-43 13 0,61-13 0,-7 2 0,0 2 0,-44 21 0,-17 8 0,30-14 0,48-19 0,1 1 0,1 0 0,0 1 0,0 0 0,0 1 0,-24 26 0,32-30 0,1 0 0,0 1 0,0-1 0,1 1 0,0 0 0,0 1 0,1 0 0,0-1 0,1 1 0,-1 0 0,2 1 0,-1-1 0,2 0 0,-3 19 0,4 8 0,2 1 0,11 63 0,-9-81 0,0-1 0,2 0 0,0-1 0,0 1 0,2-1 0,0 0 0,15 22 0,-12-26 0,1-1 0,0 1 0,0-2 0,26 19 0,6 5 0,83 91 0,-106-103 0,-13-15 0,0 0 0,0 0 0,1 0 0,0-1 0,0-1 0,0 1 0,1-1 0,0-1 0,0 0 0,1 0 0,0-1 0,-1-1 0,1 0 0,0 0 0,1-1 0,15 2 0,236-5 0,-106-2 0,150-8 0,-264 8 0,27-2 0,77-15 0,-104 11 0,94-21 0,5-10 0,-115 33 0,1 2 0,0 0 0,0 2 0,41 1 0,33-3 0,-73 2 0,126-21 0,-108 16 0,93-6 0,0 1 0,133-35 0,-87 12 0,-177 35 0,0-1 0,0 0 0,0 0 0,-1-1 0,1 0 0,0 0 0,8-6 0,-13 7 0,0-1 0,-1 1 0,1-1 0,-1 0 0,0 0 0,0 0 0,0-1 0,0 1 0,0-1 0,-1 1 0,1-1 0,-1 0 0,0 0 0,-1 0 0,1 0 0,0-1 0,0-4 0,2-9 0,-1-1 0,0 0 0,-2 0 0,0 0 0,-1 0 0,-3-21 0,2 31 0,0 0 0,-1 0 0,0 0 0,-1 0 0,0 1 0,0-1 0,-1 1 0,0 0 0,0 0 0,-1 0 0,0 0 0,0 1 0,-1 0 0,-12-12 0,-3 2 0,-45-25 0,2 1 0,-142-107 0,169 124 0,0 3 0,-51-22 0,-3-2 0,80 40 0,0 0 0,-1 1 0,0 0 0,1 1 0,-1 1 0,0-1 0,-19 0 0,-88 4 0,63 1 0,-998 0 158,581-3-1681,437 1-5303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1T11:16:05.02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1849 219 24575,'-541'19'0,"100"1"0,-190-21 0,618 1 0,1 1 0,0-1 0,0 2 0,0 0 0,0 0 0,1 1 0,-19 7 0,24-7 0,-1 0 0,1 1 0,0 0 0,0 0 0,0 1 0,1-1 0,0 1 0,0 0 0,0 1 0,0-1 0,1 1 0,0 0 0,-7 12 0,4-1 0,0-1 0,1 1 0,1 0 0,1 0 0,0 0 0,1 0 0,1 1 0,0 21 0,2 8 0,12 86 0,-11-120 0,1 0 0,1-1 0,0 1 0,0-1 0,2 0 0,-1 0 0,1 0 0,1-1 0,0 1 0,1-2 0,0 1 0,1-1 0,0 0 0,11 11 0,-11-13 0,18 18 0,40 31 0,-56-50 0,-1 0 0,2-1 0,-1 0 0,1-1 0,0 0 0,0 0 0,0-2 0,18 5 0,72 12 0,-25-4 0,1-3 0,114 4 0,153-32 0,-294 11 0,-17 2 0,59-11 0,-38 2 0,1 3 0,66-2 0,112 9 0,-132 2 0,743 1 0,-783-6 0,111-20 0,-150 20 0,67-14 0,-38 7 0,59-5 0,271 12 0,-213 6 0,749-2 0,-704 10 0,-15 0 0,-145-10 0,262-1 0,-284-2 0,-1-1 0,0-2 0,0-1 0,-1-1 0,34-14 0,-51 17 0,-1 0 0,1 0 0,-1-1 0,-1-1 0,1 0 0,-1-1 0,-1 1 0,1-2 0,-1 0 0,-1 0 0,1 0 0,-2-1 0,9-13 0,-11 15 0,0 0 0,-1 0 0,-1 0 0,0-1 0,0 1 0,0-1 0,-1 0 0,0 0 0,-1 0 0,0 0 0,0 0 0,-1 0 0,0 0 0,-1 0 0,0 0 0,0 0 0,-1 0 0,-5-17 0,1 11 0,0 0 0,-2 1 0,1 0 0,-2 0 0,0 0 0,0 1 0,-1 1 0,-1-1 0,0 2 0,-1-1 0,0 2 0,0-1 0,-16-8 0,-6-3 0,-47-40 0,53 41 0,0 2 0,-1 1 0,-1 1 0,-54-21 0,23 15 0,-70-15 0,12 5 0,9-3 0,-148-42 0,190 65 0,0 2 0,-88-2 0,-140 13 0,144 2 0,64-2 0,0 5 0,1 3 0,-147 33 0,168-25 0,0-4 0,-98 7 0,129-15 0,1 2 0,0 1 0,-40 14 0,-27 5 0,-153 19 0,88-18 0,82-16 0,0-4 0,-1-3 0,-95-9 0,130 0 0,0-2 0,0-2 0,-68-23 0,-9-2 0,80 27 2,-1 1-1,0 3 1,-88 6-1,44-1-1372,58-2-5455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1T11:22:58.37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15789 1 24575,'19'0'0,"-1"0"0,2 2 0,-1 1 0,19 5 0,-29-5 0,1 0 0,0 1 0,0 0 0,-1 1 0,1 1 0,-1-1 0,-1 1 0,0 1 0,8 7 0,-6-5 0,0 0 0,-2 1 0,1 1 0,-1-1 0,0 1 0,-2 0 0,1 2 0,-1-1 0,9 24 0,-12-26 0,-1-1 0,0 0 0,-1 1 0,1-1 0,-2 1 0,1-1 0,-2 1 0,1-1 0,-1 1 0,0 0 0,-1-1 0,0 0 0,-1 0 0,-6 17 0,2-10 0,-1-1 0,1-1 0,-2 0 0,-1 0 0,0-1 0,0 0 0,-1-1 0,-15 14 0,-11 5 0,-59 40 0,68-54 0,-3-1 0,1-3 0,-1 1 0,-36 8 0,9-3 0,-168 73 0,164-67 0,-1-2 0,-99 20 0,-50 16 0,-175 54 0,55-48 0,-39-21 0,131-12 0,103-4 0,28-4 0,82-19 0,-63 12 0,-165 9 0,-57-28 0,-152 3 0,382 4 0,1 3 0,-122 32 0,-180 24 0,145-31 0,-148 31 0,67-10 0,238-43 0,-155 23 0,169-27 0,-275 23 0,-52-29 0,246-2 0,64 5 0,-88 16 0,11-1 0,-662-4 0,517-18 0,-545 3 0,612-19 0,40 1 0,-330 16 0,273 3 0,-1488-1 0,1264-18 0,15-1 0,383 18 0,-1-5 0,1-3 0,-101-26 0,-136-18 0,205 37 0,19 8 0,-160 6 0,122 4 0,13-3 0,-128 2 0,229 1 0,0 1 0,0 0 0,1 1 0,-1 2 0,2 0 0,-2 0 0,2 3 0,-25 13 0,6 0 0,1 2 0,-55 50 0,65-53 0,-36 22 0,0-1 0,47-28 0,0 0 0,1 1 0,0 0 0,0 1 0,2 1 0,-15 28 0,-16 22 0,5-20 0,-55 56 0,50-60 0,-44 63 0,37-40 0,22-32 0,-38 65 0,-52 145 0,107-221 0,9-21 0,0 0 0,0 1 0,1-1 0,-1 1 0,1-1 0,0 2 0,-1-2 0,1 1 0,0 0 0,1-1 0,-1 1 0,0-1 0,1 1 0,-1 0 0,1 0 0,0-1 0,0 0 0,0 1 0,0-1 0,0 0 0,1 0 0,-1 1 0,1 0 0,-1-1 0,1 0 0,0-1 0,-1 1 0,5 3 0,5 4 0,-2-1 0,2 0 0,0 0 0,16 6 0,-7-4 0,0-2 0,1-1 0,0 1 0,1-3 0,-1 0 0,42 3 0,138-8 0,-93-4 0,-63 4 0,1-3 0,69-12 0,-91 9 0,-1 0 0,0-1 0,0-2 0,-1 0 0,0-3 0,34-19 0,-15 6 0,0 2 0,47-17 0,102-34-1365,-157 59-5461</inkml:trace>
  <inkml:trace contextRef="#ctx0" brushRef="#br0" timeOffset="1762.26">1254 2526 24575,'19'1'0,"0"0"0,-1 2 0,1 0 0,0 1 0,-1 1 0,33 14 0,99 62 0,-76-39 0,-73-41 0,3 1 0,0 0 0,0 0 0,-1 0 0,1 1 0,-1-1 0,1 2 0,2 2 0,-5-6 0,-1 1 0,0-1 0,0 0 0,1 1 0,-1-1 0,0 1 0,0-1 0,0 0 0,0 1 0,0-1 0,1 1 0,-1-1 0,0 1 0,0-1 0,0 0 0,0 1 0,0-1 0,0 1 0,0-1 0,-1 1 0,1-1 0,0 1 0,0-1 0,0 0 0,0 1 0,0-1 0,-1 1 0,0 0 0,0 2 0,-1-2 0,1 0 0,0 1 0,-1-1 0,1 0 0,-1 0 0,1 0 0,-1-1 0,-3 2 0,-33 15 0,-58 15 0,21-8 0,-241 101-1365,267-104-5461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1T11:23:47.46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15926 1 24575,'10'0'0,"0"1"0,-1 1 0,1-1 0,-1 2 0,0-1 0,0 1 0,0 2 0,0-2 0,0 1 0,0 1 0,-1 0 0,0 0 0,9 10 0,-6-6 0,-1 0 0,0 2 0,0 0 0,-1 0 0,0 0 0,-1 1 0,-2 1 0,11 20 0,4 17 0,-3 0 0,21 99 0,-36-136 0,-1 0 0,0 1 0,-1-1 0,0 0 0,-1 0 0,-1 0 0,0 1 0,-5 23 0,4-31 0,0 1 0,-1 0 0,1-1 0,-1 0 0,-1 0 0,1 0 0,-1 1 0,0-1 0,1-1 0,-1 0 0,-1 0 0,0 1 0,0-2 0,0 1 0,-1-1 0,1-1 0,-1 1 0,-9 5 0,-13 2 0,-1-1 0,-1-1 0,-47 7 0,13-8 0,1-2 0,-111-6 0,75-2 0,-615 2 0,374 28 0,310-23 0,-32 5 0,-100 33 0,110-26 0,-1-3 0,-89 12 0,-66 5 0,51-6 0,65-12 0,-182 13 0,-592-25 0,379-4 0,-3558 3-704,3727 18 1116,69-1-120,-690-13-292,501-6 0,326 1 0,-218 5 0,1 28 0,47 14 0,-90 17 0,251-44 0,-175 5 0,-122-25 0,161-3 0,-383 4 0,534 4 0,-155 27 0,-80 38 0,117-6 0,56-13 0,45-13 0,-82 19 0,-85 22 0,103-22 0,142-45 0,0 3 0,2 1 0,-1 3 0,2 1 0,-54 34 0,-70 40 0,146-77 0,0 0 0,1 2 0,1 1 0,-23 28 0,25-27 0,-6 6 0,10-11 0,-2 1 0,0-2 0,-28 24 0,30-29 0,-10 6 0,1 1 0,2 1 0,-27 27 0,41-38 0,0 0 0,1 1 0,-1 1 0,1-1 0,0 0 0,0 0 0,0 2 0,1-2 0,0 1 0,1 1 0,0-1 0,0 0 0,1 0 0,0 2 0,0 7 0,1-11 0,0 2 0,1-1 0,-1-1 0,2 1 0,-1 0 0,1 0 0,0-1 0,0 0 0,0 0 0,1 1 0,0-1 0,1 0 0,-1 0 0,1-1 0,7 11 0,-1-6 0,1 1 0,1-2 0,0 0 0,0 0 0,1-1 0,13 6 0,55 34 295,49 23-1955,-99-56-5166</inkml:trace>
  <inkml:trace contextRef="#ctx0" brushRef="#br0" timeOffset="1190.4">316 2537 24575,'0'-3'0,"9"0"0,2 2 0,6 5 0,6 2 0,3 3 0,-3 3 0,1 2 0,-5 3 0,-12-3 0,-13-2 0,-11-5 0,-9-3 0,1 1 0,0 4 0,5-1-8191</inkml:trace>
</inkml: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C79FC-04F4-4328-B0A2-3218AB9E26BD}">
  <dimension ref="B2:O20"/>
  <sheetViews>
    <sheetView zoomScale="90" zoomScaleNormal="90" workbookViewId="0">
      <selection activeCell="J20" sqref="J20:L20"/>
    </sheetView>
  </sheetViews>
  <sheetFormatPr defaultRowHeight="15" x14ac:dyDescent="0.25"/>
  <cols>
    <col min="2" max="2" width="10.85546875" bestFit="1" customWidth="1"/>
    <col min="3" max="3" width="15.140625" bestFit="1" customWidth="1"/>
    <col min="5" max="5" width="3.28515625" bestFit="1" customWidth="1"/>
    <col min="6" max="6" width="25.7109375" customWidth="1"/>
    <col min="7" max="7" width="4.5703125" customWidth="1"/>
    <col min="8" max="8" width="15.140625" bestFit="1" customWidth="1"/>
    <col min="9" max="9" width="5" customWidth="1"/>
    <col min="11" max="11" width="4.7109375" customWidth="1"/>
    <col min="12" max="12" width="13.85546875" bestFit="1" customWidth="1"/>
    <col min="13" max="13" width="10.28515625" bestFit="1" customWidth="1"/>
    <col min="14" max="14" width="12.28515625" bestFit="1" customWidth="1"/>
    <col min="15" max="15" width="15.140625" bestFit="1" customWidth="1"/>
  </cols>
  <sheetData>
    <row r="2" spans="2:15" x14ac:dyDescent="0.25">
      <c r="F2" t="s">
        <v>9</v>
      </c>
    </row>
    <row r="3" spans="2:15" x14ac:dyDescent="0.25">
      <c r="B3" t="s">
        <v>0</v>
      </c>
      <c r="E3" t="s">
        <v>14</v>
      </c>
      <c r="F3" s="7">
        <v>500</v>
      </c>
      <c r="G3" s="3"/>
      <c r="H3" s="3" t="s">
        <v>11</v>
      </c>
      <c r="I3" s="3"/>
      <c r="J3" s="3"/>
      <c r="L3" s="3"/>
      <c r="M3" s="3" t="s">
        <v>10</v>
      </c>
      <c r="N3" s="3"/>
      <c r="O3" s="3"/>
    </row>
    <row r="4" spans="2:15" x14ac:dyDescent="0.25">
      <c r="E4" t="s">
        <v>13</v>
      </c>
      <c r="F4" t="s">
        <v>15</v>
      </c>
      <c r="G4" t="s">
        <v>12</v>
      </c>
      <c r="H4" s="6">
        <f>C10</f>
        <v>2600000</v>
      </c>
      <c r="I4" s="4"/>
      <c r="N4" s="4" t="s">
        <v>12</v>
      </c>
      <c r="O4" s="6">
        <f>C6*C12</f>
        <v>2575000</v>
      </c>
    </row>
    <row r="5" spans="2:15" x14ac:dyDescent="0.25">
      <c r="B5" t="s">
        <v>1</v>
      </c>
      <c r="G5" t="s">
        <v>13</v>
      </c>
      <c r="H5" s="6">
        <f>C11</f>
        <v>1050000</v>
      </c>
      <c r="I5" s="5"/>
      <c r="N5" s="5" t="s">
        <v>13</v>
      </c>
      <c r="O5" s="6">
        <f>C7</f>
        <v>1000000</v>
      </c>
    </row>
    <row r="6" spans="2:15" x14ac:dyDescent="0.25">
      <c r="B6" t="s">
        <v>2</v>
      </c>
      <c r="C6" s="1">
        <v>500</v>
      </c>
      <c r="H6" s="6">
        <f>SUM(H4:H5)</f>
        <v>3650000</v>
      </c>
      <c r="I6" s="5"/>
      <c r="N6" s="5"/>
      <c r="O6" s="6">
        <f>SUM(O4:O5)</f>
        <v>3575000</v>
      </c>
    </row>
    <row r="7" spans="2:15" x14ac:dyDescent="0.25">
      <c r="B7" t="s">
        <v>3</v>
      </c>
      <c r="C7" s="1">
        <v>1000000</v>
      </c>
      <c r="I7" s="5"/>
      <c r="J7" t="s">
        <v>16</v>
      </c>
      <c r="K7" s="9">
        <f>O4+O5-H4-H5</f>
        <v>-75000</v>
      </c>
      <c r="L7" s="9"/>
      <c r="N7" s="5"/>
    </row>
    <row r="8" spans="2:15" x14ac:dyDescent="0.25">
      <c r="B8" t="s">
        <v>4</v>
      </c>
      <c r="C8">
        <v>4000</v>
      </c>
      <c r="D8" t="s">
        <v>5</v>
      </c>
    </row>
    <row r="10" spans="2:15" x14ac:dyDescent="0.25">
      <c r="B10" t="s">
        <v>6</v>
      </c>
      <c r="C10" s="1">
        <v>2600000</v>
      </c>
      <c r="F10" t="s">
        <v>17</v>
      </c>
      <c r="L10" s="6">
        <f>K15-K7</f>
        <v>287500</v>
      </c>
      <c r="M10" s="6">
        <f>L10/1150</f>
        <v>250</v>
      </c>
    </row>
    <row r="11" spans="2:15" x14ac:dyDescent="0.25">
      <c r="B11" t="s">
        <v>7</v>
      </c>
      <c r="C11" s="1">
        <v>1050000</v>
      </c>
      <c r="E11" t="s">
        <v>14</v>
      </c>
      <c r="F11" s="6">
        <f>C6+C7/C8</f>
        <v>750</v>
      </c>
      <c r="G11" s="3"/>
      <c r="H11" s="3" t="s">
        <v>11</v>
      </c>
      <c r="I11" s="3"/>
      <c r="J11" s="3"/>
      <c r="L11" s="3"/>
      <c r="M11" s="3" t="s">
        <v>10</v>
      </c>
      <c r="N11" s="3"/>
      <c r="O11" s="3"/>
    </row>
    <row r="12" spans="2:15" x14ac:dyDescent="0.25">
      <c r="B12" t="s">
        <v>8</v>
      </c>
      <c r="C12" s="2">
        <v>5150</v>
      </c>
      <c r="D12" t="s">
        <v>5</v>
      </c>
      <c r="G12" t="s">
        <v>12</v>
      </c>
      <c r="H12" s="6">
        <f>C10</f>
        <v>2600000</v>
      </c>
      <c r="I12" s="4"/>
      <c r="N12" s="4" t="s">
        <v>18</v>
      </c>
      <c r="O12" s="6">
        <f>F11*C12</f>
        <v>3862500</v>
      </c>
    </row>
    <row r="13" spans="2:15" x14ac:dyDescent="0.25">
      <c r="F13" s="6"/>
      <c r="G13" t="s">
        <v>13</v>
      </c>
      <c r="H13" s="6">
        <f>C11</f>
        <v>1050000</v>
      </c>
      <c r="I13" s="5"/>
      <c r="N13" s="5"/>
    </row>
    <row r="14" spans="2:15" x14ac:dyDescent="0.25">
      <c r="H14" s="6">
        <f>SUM(H12:H13)</f>
        <v>3650000</v>
      </c>
      <c r="I14" s="5"/>
      <c r="N14" s="5"/>
    </row>
    <row r="15" spans="2:15" x14ac:dyDescent="0.25">
      <c r="I15" s="5"/>
      <c r="J15" t="s">
        <v>16</v>
      </c>
      <c r="K15" s="10">
        <f>O12-H14</f>
        <v>212500</v>
      </c>
      <c r="L15" s="11"/>
    </row>
    <row r="16" spans="2:15" x14ac:dyDescent="0.25">
      <c r="F16" t="s">
        <v>19</v>
      </c>
    </row>
    <row r="17" spans="5:15" x14ac:dyDescent="0.25">
      <c r="E17" t="s">
        <v>14</v>
      </c>
      <c r="F17" s="6">
        <f>F11*1.1</f>
        <v>825.00000000000011</v>
      </c>
      <c r="G17" s="3"/>
      <c r="H17" s="3" t="s">
        <v>11</v>
      </c>
      <c r="I17" s="3"/>
      <c r="J17" s="3"/>
      <c r="L17" s="3"/>
      <c r="M17" s="3" t="s">
        <v>10</v>
      </c>
      <c r="N17" s="3"/>
      <c r="O17" s="3"/>
    </row>
    <row r="18" spans="5:15" x14ac:dyDescent="0.25">
      <c r="G18" t="s">
        <v>12</v>
      </c>
      <c r="H18" s="6">
        <f>C10</f>
        <v>2600000</v>
      </c>
      <c r="I18" s="4"/>
      <c r="N18" s="4" t="s">
        <v>20</v>
      </c>
      <c r="O18" s="6">
        <f>F17*C12</f>
        <v>4248750.0000000009</v>
      </c>
    </row>
    <row r="19" spans="5:15" x14ac:dyDescent="0.25">
      <c r="G19" t="s">
        <v>13</v>
      </c>
      <c r="H19" s="6">
        <f>C11</f>
        <v>1050000</v>
      </c>
      <c r="I19" s="5"/>
      <c r="N19" s="5"/>
    </row>
    <row r="20" spans="5:15" x14ac:dyDescent="0.25">
      <c r="H20" s="6">
        <f>SUM(H18:H19)</f>
        <v>3650000</v>
      </c>
      <c r="I20" s="5"/>
      <c r="J20" t="s">
        <v>16</v>
      </c>
      <c r="K20" s="10">
        <f>O18-H20</f>
        <v>598750.00000000093</v>
      </c>
      <c r="L20" s="11"/>
    </row>
  </sheetData>
  <mergeCells count="3">
    <mergeCell ref="K7:L7"/>
    <mergeCell ref="K15:L15"/>
    <mergeCell ref="K20:L20"/>
  </mergeCells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D12F-DCBC-4680-865B-0A690D754156}">
  <dimension ref="A1:M15"/>
  <sheetViews>
    <sheetView zoomScale="130" zoomScaleNormal="130" workbookViewId="0">
      <selection activeCell="D18" sqref="D18"/>
    </sheetView>
  </sheetViews>
  <sheetFormatPr defaultRowHeight="15" x14ac:dyDescent="0.25"/>
  <cols>
    <col min="3" max="3" width="16.140625" bestFit="1" customWidth="1"/>
    <col min="5" max="5" width="4.28515625" customWidth="1"/>
    <col min="6" max="6" width="13.28515625" bestFit="1" customWidth="1"/>
    <col min="7" max="7" width="5.85546875" customWidth="1"/>
    <col min="8" max="8" width="2.7109375" customWidth="1"/>
    <col min="9" max="9" width="6.42578125" customWidth="1"/>
    <col min="10" max="10" width="13.28515625" bestFit="1" customWidth="1"/>
    <col min="12" max="12" width="15.140625" bestFit="1" customWidth="1"/>
  </cols>
  <sheetData>
    <row r="1" spans="1:13" x14ac:dyDescent="0.25">
      <c r="F1" t="s">
        <v>24</v>
      </c>
    </row>
    <row r="2" spans="1:13" x14ac:dyDescent="0.25">
      <c r="A2" t="s">
        <v>21</v>
      </c>
      <c r="B2" s="3"/>
      <c r="C2" s="3"/>
      <c r="D2" s="3"/>
      <c r="E2" s="3"/>
      <c r="G2" s="3"/>
      <c r="H2" s="3"/>
      <c r="I2" s="3"/>
      <c r="J2" s="3"/>
    </row>
    <row r="3" spans="1:13" x14ac:dyDescent="0.25">
      <c r="A3">
        <v>500</v>
      </c>
      <c r="B3" t="s">
        <v>12</v>
      </c>
      <c r="C3" s="1">
        <f>1000*A3</f>
        <v>500000</v>
      </c>
      <c r="D3" s="4"/>
      <c r="I3" s="4"/>
      <c r="J3" s="13">
        <f>500*L4</f>
        <v>500000</v>
      </c>
      <c r="L3" s="6">
        <f>(C3+C4)/A3</f>
        <v>3000</v>
      </c>
      <c r="M3" t="s">
        <v>27</v>
      </c>
    </row>
    <row r="4" spans="1:13" x14ac:dyDescent="0.25">
      <c r="B4" t="s">
        <v>13</v>
      </c>
      <c r="C4" s="1">
        <v>1000000</v>
      </c>
      <c r="D4" s="5"/>
      <c r="I4" s="5"/>
      <c r="J4" s="13"/>
      <c r="L4" s="6">
        <f>C3/A3</f>
        <v>1000</v>
      </c>
      <c r="M4" t="s">
        <v>28</v>
      </c>
    </row>
    <row r="5" spans="1:13" x14ac:dyDescent="0.25">
      <c r="C5" s="1"/>
      <c r="D5" s="5"/>
      <c r="F5" s="12">
        <f>J3-C3-C4</f>
        <v>-1000000</v>
      </c>
      <c r="I5" s="5"/>
      <c r="J5" s="13"/>
    </row>
    <row r="6" spans="1:13" x14ac:dyDescent="0.25">
      <c r="C6" s="1"/>
      <c r="F6" s="12"/>
      <c r="J6" s="13"/>
    </row>
    <row r="7" spans="1:13" x14ac:dyDescent="0.25">
      <c r="A7" t="s">
        <v>22</v>
      </c>
      <c r="B7" s="3"/>
      <c r="C7" s="8"/>
      <c r="D7" s="3"/>
      <c r="E7" s="3"/>
      <c r="F7" s="12" t="s">
        <v>25</v>
      </c>
      <c r="G7" s="3"/>
      <c r="H7" s="3"/>
      <c r="I7" s="3"/>
      <c r="J7" s="14"/>
    </row>
    <row r="8" spans="1:13" x14ac:dyDescent="0.25">
      <c r="C8" s="1">
        <f>J3</f>
        <v>500000</v>
      </c>
      <c r="D8" s="4"/>
      <c r="F8" s="12"/>
      <c r="I8" s="4"/>
      <c r="J8" s="13">
        <f>L8*A3</f>
        <v>1100000</v>
      </c>
      <c r="L8" s="6">
        <f>L4+(C9/A3)</f>
        <v>2200</v>
      </c>
    </row>
    <row r="9" spans="1:13" x14ac:dyDescent="0.25">
      <c r="B9" t="s">
        <v>12</v>
      </c>
      <c r="C9" s="1">
        <f>1200*A3</f>
        <v>600000</v>
      </c>
      <c r="D9" s="5"/>
      <c r="F9" s="12"/>
      <c r="I9" s="5"/>
      <c r="J9" s="13"/>
    </row>
    <row r="10" spans="1:13" x14ac:dyDescent="0.25">
      <c r="B10" t="s">
        <v>13</v>
      </c>
      <c r="C10" s="1">
        <v>1500000</v>
      </c>
      <c r="D10" s="5"/>
      <c r="F10" s="12"/>
      <c r="I10" s="5"/>
      <c r="J10" s="13"/>
      <c r="L10" s="6"/>
    </row>
    <row r="11" spans="1:13" x14ac:dyDescent="0.25">
      <c r="C11" s="1"/>
      <c r="F11" s="12">
        <f>J8-C8-C9-C10</f>
        <v>-1500000</v>
      </c>
      <c r="J11" s="13"/>
    </row>
    <row r="12" spans="1:13" x14ac:dyDescent="0.25">
      <c r="A12" t="s">
        <v>23</v>
      </c>
      <c r="B12" s="3"/>
      <c r="C12" s="8"/>
      <c r="D12" s="3"/>
      <c r="E12" s="3"/>
      <c r="F12" s="12" t="s">
        <v>26</v>
      </c>
      <c r="G12" s="3"/>
      <c r="H12" s="3"/>
      <c r="I12" s="3"/>
      <c r="J12" s="14"/>
    </row>
    <row r="13" spans="1:13" x14ac:dyDescent="0.25">
      <c r="C13" s="1">
        <f>J8</f>
        <v>1100000</v>
      </c>
      <c r="D13" s="4"/>
      <c r="F13" s="12"/>
      <c r="I13" s="4"/>
      <c r="J13" s="13">
        <f>500*L13</f>
        <v>5200000</v>
      </c>
      <c r="L13" s="6">
        <f>(C3+C4+C9+C10+C14+C15)/500</f>
        <v>10400</v>
      </c>
    </row>
    <row r="14" spans="1:13" x14ac:dyDescent="0.25">
      <c r="B14" t="s">
        <v>12</v>
      </c>
      <c r="C14" s="1">
        <f>400*A3</f>
        <v>200000</v>
      </c>
      <c r="D14" s="5"/>
      <c r="F14" s="12"/>
      <c r="I14" s="5"/>
      <c r="J14" s="1"/>
    </row>
    <row r="15" spans="1:13" x14ac:dyDescent="0.25">
      <c r="B15" t="s">
        <v>13</v>
      </c>
      <c r="C15" s="1">
        <v>1400000</v>
      </c>
      <c r="D15" s="5"/>
      <c r="F15" s="12">
        <f>J13-C13-C14-C15</f>
        <v>2500000</v>
      </c>
      <c r="I15" s="5"/>
      <c r="J15" s="1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CB994-371D-486F-ABC3-DCA25E404158}">
  <dimension ref="A1:C23"/>
  <sheetViews>
    <sheetView zoomScale="150" zoomScaleNormal="150" workbookViewId="0">
      <selection activeCell="C20" sqref="C20:C23"/>
    </sheetView>
  </sheetViews>
  <sheetFormatPr defaultRowHeight="15" x14ac:dyDescent="0.25"/>
  <cols>
    <col min="1" max="1" width="16.42578125" bestFit="1" customWidth="1"/>
    <col min="2" max="2" width="11.7109375" bestFit="1" customWidth="1"/>
    <col min="3" max="3" width="19.140625" customWidth="1"/>
  </cols>
  <sheetData>
    <row r="1" spans="1:3" ht="15.75" thickTop="1" x14ac:dyDescent="0.25">
      <c r="A1" s="15" t="s">
        <v>29</v>
      </c>
      <c r="B1" s="16" t="s">
        <v>30</v>
      </c>
      <c r="C1" t="s">
        <v>42</v>
      </c>
    </row>
    <row r="2" spans="1:3" x14ac:dyDescent="0.25">
      <c r="A2" s="17" t="s">
        <v>31</v>
      </c>
      <c r="B2" s="18">
        <v>30000</v>
      </c>
      <c r="C2">
        <v>3000</v>
      </c>
    </row>
    <row r="3" spans="1:3" x14ac:dyDescent="0.25">
      <c r="A3" s="17" t="s">
        <v>32</v>
      </c>
      <c r="B3" s="18">
        <v>300</v>
      </c>
      <c r="C3">
        <v>400</v>
      </c>
    </row>
    <row r="4" spans="1:3" x14ac:dyDescent="0.25">
      <c r="A4" s="17" t="s">
        <v>33</v>
      </c>
      <c r="B4" s="18">
        <v>150</v>
      </c>
      <c r="C4">
        <v>200</v>
      </c>
    </row>
    <row r="5" spans="1:3" x14ac:dyDescent="0.25">
      <c r="A5" s="17" t="s">
        <v>34</v>
      </c>
      <c r="B5" s="18">
        <v>35</v>
      </c>
      <c r="C5">
        <v>50</v>
      </c>
    </row>
    <row r="6" spans="1:3" x14ac:dyDescent="0.25">
      <c r="A6" s="19"/>
      <c r="B6" s="20"/>
    </row>
    <row r="7" spans="1:3" x14ac:dyDescent="0.25">
      <c r="A7" s="17" t="s">
        <v>35</v>
      </c>
      <c r="B7" s="18"/>
    </row>
    <row r="8" spans="1:3" x14ac:dyDescent="0.25">
      <c r="A8" s="17" t="s">
        <v>36</v>
      </c>
      <c r="B8" s="18">
        <v>1500000</v>
      </c>
    </row>
    <row r="9" spans="1:3" x14ac:dyDescent="0.25">
      <c r="A9" s="19"/>
      <c r="B9" s="21">
        <v>0.05</v>
      </c>
    </row>
    <row r="10" spans="1:3" x14ac:dyDescent="0.25">
      <c r="A10" s="19"/>
      <c r="B10" s="20">
        <f>B2*B9</f>
        <v>1500</v>
      </c>
    </row>
    <row r="11" spans="1:3" x14ac:dyDescent="0.25">
      <c r="A11" s="17" t="s">
        <v>37</v>
      </c>
      <c r="B11" s="18">
        <v>1000</v>
      </c>
      <c r="C11">
        <v>2000</v>
      </c>
    </row>
    <row r="12" spans="1:3" x14ac:dyDescent="0.25">
      <c r="A12" s="19"/>
      <c r="B12" s="20"/>
    </row>
    <row r="13" spans="1:3" ht="15.75" thickBot="1" x14ac:dyDescent="0.3">
      <c r="A13" s="22" t="s">
        <v>38</v>
      </c>
      <c r="B13" s="23">
        <v>0.4</v>
      </c>
    </row>
    <row r="14" spans="1:3" ht="15.75" thickTop="1" x14ac:dyDescent="0.25"/>
    <row r="15" spans="1:3" x14ac:dyDescent="0.25">
      <c r="A15" t="s">
        <v>39</v>
      </c>
      <c r="B15">
        <f>B3+B4+B5+B8/B2</f>
        <v>535</v>
      </c>
    </row>
    <row r="16" spans="1:3" x14ac:dyDescent="0.25">
      <c r="A16" t="s">
        <v>40</v>
      </c>
      <c r="B16" s="24">
        <f>B11</f>
        <v>1000</v>
      </c>
    </row>
    <row r="17" spans="1:3" x14ac:dyDescent="0.25">
      <c r="A17" t="s">
        <v>41</v>
      </c>
      <c r="B17" s="24">
        <f>B16-B15</f>
        <v>465</v>
      </c>
      <c r="C17">
        <f>C11-C20-C21-C22-C23</f>
        <v>350</v>
      </c>
    </row>
    <row r="20" spans="1:3" x14ac:dyDescent="0.25">
      <c r="A20" t="s">
        <v>43</v>
      </c>
      <c r="B20" s="24">
        <f>B3</f>
        <v>300</v>
      </c>
      <c r="C20">
        <v>400</v>
      </c>
    </row>
    <row r="21" spans="1:3" x14ac:dyDescent="0.25">
      <c r="A21" t="s">
        <v>44</v>
      </c>
      <c r="B21" s="24">
        <f>B4</f>
        <v>150</v>
      </c>
      <c r="C21">
        <v>200</v>
      </c>
    </row>
    <row r="22" spans="1:3" x14ac:dyDescent="0.25">
      <c r="A22" t="s">
        <v>45</v>
      </c>
      <c r="B22" s="24">
        <f>B5</f>
        <v>35</v>
      </c>
      <c r="C22">
        <v>50</v>
      </c>
    </row>
    <row r="23" spans="1:3" x14ac:dyDescent="0.25">
      <c r="A23" t="s">
        <v>46</v>
      </c>
      <c r="B23">
        <f>B8/B2</f>
        <v>50</v>
      </c>
      <c r="C23">
        <v>1000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5632B-8C4E-47A8-AC66-0FDF0CAF3C03}">
  <dimension ref="C7:I15"/>
  <sheetViews>
    <sheetView tabSelected="1" zoomScale="140" zoomScaleNormal="140" workbookViewId="0">
      <selection activeCell="I12" sqref="I12"/>
    </sheetView>
  </sheetViews>
  <sheetFormatPr defaultRowHeight="15" x14ac:dyDescent="0.25"/>
  <cols>
    <col min="1" max="1" width="2" bestFit="1" customWidth="1"/>
    <col min="2" max="2" width="12" bestFit="1" customWidth="1"/>
    <col min="3" max="3" width="2.140625" bestFit="1" customWidth="1"/>
    <col min="4" max="4" width="12" bestFit="1" customWidth="1"/>
  </cols>
  <sheetData>
    <row r="7" spans="3:9" x14ac:dyDescent="0.25">
      <c r="E7" t="s">
        <v>55</v>
      </c>
      <c r="F7" t="s">
        <v>54</v>
      </c>
      <c r="G7" t="s">
        <v>56</v>
      </c>
      <c r="H7" t="s">
        <v>57</v>
      </c>
    </row>
    <row r="8" spans="3:9" x14ac:dyDescent="0.25">
      <c r="C8">
        <v>1</v>
      </c>
      <c r="D8" t="s">
        <v>47</v>
      </c>
      <c r="E8">
        <v>5</v>
      </c>
      <c r="F8">
        <v>200</v>
      </c>
      <c r="G8" s="25">
        <f>E8/$E$15</f>
        <v>0.1111111111111111</v>
      </c>
      <c r="H8" s="25">
        <f>F8/$F$15</f>
        <v>2.5476084325839119E-2</v>
      </c>
      <c r="I8" s="26">
        <f>H8-G8</f>
        <v>-8.5635026785271989E-2</v>
      </c>
    </row>
    <row r="9" spans="3:9" x14ac:dyDescent="0.25">
      <c r="C9">
        <v>2</v>
      </c>
      <c r="D9" t="s">
        <v>48</v>
      </c>
      <c r="E9">
        <v>6</v>
      </c>
      <c r="F9">
        <v>1600</v>
      </c>
      <c r="G9" s="25">
        <f t="shared" ref="G9:G14" si="0">E9/$E$15</f>
        <v>0.13333333333333333</v>
      </c>
      <c r="H9" s="25">
        <f t="shared" ref="H9:H14" si="1">F9/$F$15</f>
        <v>0.20380867460671295</v>
      </c>
      <c r="I9" s="26">
        <f t="shared" ref="I9:I14" si="2">H9-G9</f>
        <v>7.0475341273379621E-2</v>
      </c>
    </row>
    <row r="10" spans="3:9" x14ac:dyDescent="0.25">
      <c r="C10">
        <v>3</v>
      </c>
      <c r="D10" t="s">
        <v>49</v>
      </c>
      <c r="E10">
        <v>9</v>
      </c>
      <c r="F10">
        <v>150</v>
      </c>
      <c r="G10" s="25">
        <f t="shared" si="0"/>
        <v>0.2</v>
      </c>
      <c r="H10" s="25">
        <f t="shared" si="1"/>
        <v>1.910706324437934E-2</v>
      </c>
      <c r="I10" s="26">
        <f t="shared" si="2"/>
        <v>-0.18089293675562068</v>
      </c>
    </row>
    <row r="11" spans="3:9" x14ac:dyDescent="0.25">
      <c r="C11">
        <v>4</v>
      </c>
      <c r="D11" t="s">
        <v>50</v>
      </c>
      <c r="E11">
        <v>10</v>
      </c>
      <c r="F11">
        <v>2500</v>
      </c>
      <c r="G11" s="25">
        <f t="shared" si="0"/>
        <v>0.22222222222222221</v>
      </c>
      <c r="H11" s="25">
        <f t="shared" si="1"/>
        <v>0.31845105407298896</v>
      </c>
      <c r="I11" s="26">
        <f t="shared" si="2"/>
        <v>9.622883185076675E-2</v>
      </c>
    </row>
    <row r="12" spans="3:9" x14ac:dyDescent="0.25">
      <c r="C12">
        <v>5</v>
      </c>
      <c r="D12" t="s">
        <v>51</v>
      </c>
      <c r="E12">
        <v>10</v>
      </c>
      <c r="F12">
        <v>400</v>
      </c>
      <c r="G12" s="25">
        <f t="shared" si="0"/>
        <v>0.22222222222222221</v>
      </c>
      <c r="H12" s="25">
        <f t="shared" si="1"/>
        <v>5.0952168651678238E-2</v>
      </c>
      <c r="I12" s="26">
        <f t="shared" si="2"/>
        <v>-0.17127005357054398</v>
      </c>
    </row>
    <row r="13" spans="3:9" x14ac:dyDescent="0.25">
      <c r="C13">
        <v>6</v>
      </c>
      <c r="D13" t="s">
        <v>52</v>
      </c>
      <c r="E13">
        <v>2</v>
      </c>
      <c r="F13">
        <v>3000</v>
      </c>
      <c r="G13" s="25">
        <f t="shared" si="0"/>
        <v>4.4444444444444446E-2</v>
      </c>
      <c r="H13" s="25">
        <f t="shared" si="1"/>
        <v>0.38214126488758676</v>
      </c>
      <c r="I13" s="26">
        <f t="shared" si="2"/>
        <v>0.33769682044314231</v>
      </c>
    </row>
    <row r="14" spans="3:9" x14ac:dyDescent="0.25">
      <c r="C14">
        <v>7</v>
      </c>
      <c r="D14" t="s">
        <v>53</v>
      </c>
      <c r="E14">
        <v>3</v>
      </c>
      <c r="F14">
        <v>0.5</v>
      </c>
      <c r="G14" s="25">
        <f t="shared" si="0"/>
        <v>6.6666666666666666E-2</v>
      </c>
      <c r="H14" s="25">
        <f t="shared" si="1"/>
        <v>6.3690210814597802E-5</v>
      </c>
      <c r="I14" s="26">
        <f t="shared" si="2"/>
        <v>-6.6602976455852073E-2</v>
      </c>
    </row>
    <row r="15" spans="3:9" x14ac:dyDescent="0.25">
      <c r="E15">
        <f>SUM(E8:E14)</f>
        <v>45</v>
      </c>
      <c r="F15">
        <f>SUM(F8:F14)</f>
        <v>7850.5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VPC_VC_AC_ACzisk</vt:lpstr>
      <vt:lpstr>VPC_tlak_na_dokonceni</vt:lpstr>
      <vt:lpstr>ABC</vt:lpstr>
      <vt:lpstr>Hodnotová analýza</vt:lpstr>
    </vt:vector>
  </TitlesOfParts>
  <Company>MV?O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2022-11-11T10:44:03Z</dcterms:created>
  <dcterms:modified xsi:type="dcterms:W3CDTF">2022-11-11T12:31:11Z</dcterms:modified>
</cp:coreProperties>
</file>