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FU\FU_I\ZS2022\"/>
    </mc:Choice>
  </mc:AlternateContent>
  <xr:revisionPtr revIDLastSave="0" documentId="8_{D13B4B01-B170-4D7D-9CA7-633B9DB28132}" xr6:coauthVersionLast="47" xr6:coauthVersionMax="47" xr10:uidLastSave="{00000000-0000-0000-0000-000000000000}"/>
  <bookViews>
    <workbookView xWindow="-120" yWindow="-120" windowWidth="21840" windowHeight="13140" xr2:uid="{BA275A2B-67E7-4ED2-94C7-65D6D7F2394A}"/>
  </bookViews>
  <sheets>
    <sheet name="Priklad_F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 l="1"/>
  <c r="C43" i="1"/>
  <c r="E41" i="1"/>
  <c r="D41" i="1"/>
  <c r="C41" i="1"/>
  <c r="C40" i="1"/>
  <c r="C39" i="1"/>
  <c r="C38" i="1"/>
  <c r="G36" i="1"/>
  <c r="G32" i="1"/>
  <c r="G31" i="1"/>
  <c r="P27" i="1"/>
  <c r="P24" i="1"/>
  <c r="N24" i="1"/>
  <c r="U29" i="1"/>
  <c r="S29" i="1"/>
  <c r="U28" i="1"/>
  <c r="U27" i="1"/>
  <c r="X28" i="1"/>
  <c r="U26" i="1"/>
  <c r="U25" i="1"/>
  <c r="X7" i="1"/>
  <c r="U24" i="1"/>
  <c r="X3" i="1"/>
  <c r="S28" i="1"/>
  <c r="K23" i="1"/>
  <c r="S27" i="1"/>
  <c r="S25" i="1"/>
  <c r="S24" i="1"/>
  <c r="K3" i="1"/>
  <c r="X27" i="1"/>
  <c r="P19" i="1"/>
  <c r="X26" i="1"/>
  <c r="P14" i="1"/>
  <c r="X25" i="1"/>
  <c r="P10" i="1"/>
  <c r="X24" i="1"/>
  <c r="S17" i="1"/>
  <c r="Z26" i="1"/>
  <c r="Z25" i="1"/>
  <c r="S10" i="1"/>
  <c r="Z24" i="1"/>
  <c r="S3" i="1"/>
  <c r="U17" i="1"/>
  <c r="I15" i="1"/>
  <c r="U10" i="1"/>
  <c r="I14" i="1"/>
  <c r="U3" i="1"/>
  <c r="I13" i="1"/>
  <c r="N19" i="1"/>
  <c r="K21" i="1"/>
  <c r="F20" i="1"/>
  <c r="K8" i="1" s="1"/>
  <c r="Z20" i="1"/>
  <c r="N10" i="1"/>
  <c r="N6" i="1"/>
  <c r="Z16" i="1"/>
  <c r="N5" i="1"/>
  <c r="Z15" i="1"/>
  <c r="N4" i="1"/>
  <c r="Z14" i="1"/>
  <c r="N3" i="1"/>
  <c r="Z13" i="1"/>
  <c r="I21" i="1"/>
  <c r="K13" i="1"/>
  <c r="X12" i="1"/>
  <c r="K20" i="1"/>
  <c r="X19" i="1"/>
  <c r="K19" i="1"/>
  <c r="I20" i="1"/>
  <c r="K12" i="1"/>
  <c r="Z19" i="1"/>
  <c r="Z12" i="1"/>
  <c r="Z7" i="1"/>
  <c r="Z3" i="1"/>
  <c r="I19" i="1"/>
  <c r="I12" i="1"/>
  <c r="K7" i="1"/>
  <c r="I3" i="1"/>
  <c r="E9" i="1"/>
  <c r="C9" i="1"/>
  <c r="N14" i="1" l="1"/>
</calcChain>
</file>

<file path=xl/sharedStrings.xml><?xml version="1.0" encoding="utf-8"?>
<sst xmlns="http://schemas.openxmlformats.org/spreadsheetml/2006/main" count="128" uniqueCount="95">
  <si>
    <t>Stroj</t>
  </si>
  <si>
    <t>Oprávky</t>
  </si>
  <si>
    <t>Pohledávky</t>
  </si>
  <si>
    <t>Peníze</t>
  </si>
  <si>
    <t>ZK</t>
  </si>
  <si>
    <t>HV min</t>
  </si>
  <si>
    <t>Dodav</t>
  </si>
  <si>
    <t>Celkem</t>
  </si>
  <si>
    <t>Zaměstnanci</t>
  </si>
  <si>
    <t>A</t>
  </si>
  <si>
    <t>VK + Z</t>
  </si>
  <si>
    <t>Zaplaceny pohledávky</t>
  </si>
  <si>
    <t>Úhrada dlužných mezd</t>
  </si>
  <si>
    <t>Úhrada FAP</t>
  </si>
  <si>
    <t>FAP - Nájem</t>
  </si>
  <si>
    <t>FAP - IT služby</t>
  </si>
  <si>
    <t>FAP - Pronájem SW</t>
  </si>
  <si>
    <t>FAP - Seřízení stroje</t>
  </si>
  <si>
    <t>Zúčtování mezd</t>
  </si>
  <si>
    <t>Zúčtování odpisů (n = 120 měsíců)</t>
  </si>
  <si>
    <t>Úhrada rozhlasového poplatku</t>
  </si>
  <si>
    <t>FAV - klienti ČR</t>
  </si>
  <si>
    <t>FAV - klienti EU</t>
  </si>
  <si>
    <t>FAV - klienti mimo EU</t>
  </si>
  <si>
    <t>A - Stroj</t>
  </si>
  <si>
    <t>PZ</t>
  </si>
  <si>
    <t>Oprávky - stroj</t>
  </si>
  <si>
    <t>A - Pohledávky</t>
  </si>
  <si>
    <t>A - Peníze</t>
  </si>
  <si>
    <t>VK - ZK</t>
  </si>
  <si>
    <t>VK HV MIN</t>
  </si>
  <si>
    <t>Z - Dodav</t>
  </si>
  <si>
    <t>Z - Zam</t>
  </si>
  <si>
    <t>1.</t>
  </si>
  <si>
    <t>2.</t>
  </si>
  <si>
    <t>3.</t>
  </si>
  <si>
    <t>4.</t>
  </si>
  <si>
    <t>5.</t>
  </si>
  <si>
    <t>N - služby</t>
  </si>
  <si>
    <t>6.</t>
  </si>
  <si>
    <t>7.</t>
  </si>
  <si>
    <t>8.</t>
  </si>
  <si>
    <t>N - mzdy</t>
  </si>
  <si>
    <t>9.</t>
  </si>
  <si>
    <t>N - odpisy</t>
  </si>
  <si>
    <t>10.</t>
  </si>
  <si>
    <t>11.</t>
  </si>
  <si>
    <t>N - poplatky</t>
  </si>
  <si>
    <t>12.</t>
  </si>
  <si>
    <t>V - tržby - 602001 ČR</t>
  </si>
  <si>
    <t>V - tržby - 602002 EU</t>
  </si>
  <si>
    <t>V - tržby - 602003 mimo EU</t>
  </si>
  <si>
    <t>13.</t>
  </si>
  <si>
    <t>14.</t>
  </si>
  <si>
    <t>Z / Z</t>
  </si>
  <si>
    <t>A.</t>
  </si>
  <si>
    <t>B.</t>
  </si>
  <si>
    <t>C.</t>
  </si>
  <si>
    <t>D.</t>
  </si>
  <si>
    <t>E.</t>
  </si>
  <si>
    <t>F.</t>
  </si>
  <si>
    <t>G.</t>
  </si>
  <si>
    <t>Rozvaha</t>
  </si>
  <si>
    <t>H.</t>
  </si>
  <si>
    <t>H. - Stroj</t>
  </si>
  <si>
    <t>I.</t>
  </si>
  <si>
    <t>I. Oprávky</t>
  </si>
  <si>
    <t>J.</t>
  </si>
  <si>
    <t>J. Pohled.</t>
  </si>
  <si>
    <t>K.</t>
  </si>
  <si>
    <t>K. Peníze</t>
  </si>
  <si>
    <t>L.</t>
  </si>
  <si>
    <t>L. - ZK</t>
  </si>
  <si>
    <t>M.</t>
  </si>
  <si>
    <t>M. HV MIN</t>
  </si>
  <si>
    <t>HV běž. Obd.</t>
  </si>
  <si>
    <t>HV</t>
  </si>
  <si>
    <t>N.</t>
  </si>
  <si>
    <t>N - Dodav</t>
  </si>
  <si>
    <t>O - Zam</t>
  </si>
  <si>
    <t>O.</t>
  </si>
  <si>
    <t>CF</t>
  </si>
  <si>
    <t>Příjmy</t>
  </si>
  <si>
    <t>Výdaje</t>
  </si>
  <si>
    <t>CF nepřímo</t>
  </si>
  <si>
    <t xml:space="preserve"> + odpisy</t>
  </si>
  <si>
    <t>Pohl</t>
  </si>
  <si>
    <t>Záv DOD</t>
  </si>
  <si>
    <t>Zam</t>
  </si>
  <si>
    <t>ROE</t>
  </si>
  <si>
    <t>ROS</t>
  </si>
  <si>
    <t>ToA</t>
  </si>
  <si>
    <t>Fin  Lev</t>
  </si>
  <si>
    <t>CFoS</t>
  </si>
  <si>
    <t>CFoEAT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</si>
</sst>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0000000000000000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left"/>
    </xf>
    <xf numFmtId="0" fontId="0" fillId="2" borderId="2" xfId="0" applyFill="1" applyBorder="1"/>
    <xf numFmtId="0" fontId="0" fillId="2" borderId="0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0" xfId="0" applyFill="1"/>
    <xf numFmtId="2" fontId="0" fillId="0" borderId="0" xfId="0" applyNumberFormat="1"/>
    <xf numFmtId="1" fontId="0" fillId="0" borderId="0" xfId="0" applyNumberFormat="1"/>
    <xf numFmtId="0" fontId="0" fillId="0" borderId="9" xfId="0" applyBorder="1" applyAlignment="1">
      <alignment horizontal="center"/>
    </xf>
    <xf numFmtId="0" fontId="0" fillId="3" borderId="9" xfId="0" applyFill="1" applyBorder="1"/>
    <xf numFmtId="0" fontId="0" fillId="3" borderId="0" xfId="0" applyFill="1"/>
    <xf numFmtId="0" fontId="0" fillId="3" borderId="10" xfId="0" applyFill="1" applyBorder="1"/>
    <xf numFmtId="0" fontId="0" fillId="3" borderId="11" xfId="0" applyFill="1" applyBorder="1"/>
    <xf numFmtId="1" fontId="0" fillId="3" borderId="0" xfId="0" applyNumberFormat="1" applyFill="1"/>
    <xf numFmtId="0" fontId="0" fillId="3" borderId="9" xfId="0" applyFill="1" applyBorder="1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2" fillId="0" borderId="11" xfId="0" applyFont="1" applyBorder="1"/>
    <xf numFmtId="10" fontId="0" fillId="0" borderId="0" xfId="1" applyNumberFormat="1" applyFont="1"/>
    <xf numFmtId="187" fontId="0" fillId="0" borderId="0" xfId="0" applyNumberForma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3E81D-15A9-489B-9F85-306461749147}">
  <dimension ref="A1:Z44"/>
  <sheetViews>
    <sheetView tabSelected="1" topLeftCell="A21" zoomScaleNormal="100" workbookViewId="0">
      <selection activeCell="X28" sqref="X28"/>
    </sheetView>
  </sheetViews>
  <sheetFormatPr defaultRowHeight="15" x14ac:dyDescent="0.25"/>
  <cols>
    <col min="1" max="1" width="3.5703125" customWidth="1"/>
    <col min="6" max="6" width="8.7109375" bestFit="1" customWidth="1"/>
    <col min="8" max="8" width="3.5703125" bestFit="1" customWidth="1"/>
    <col min="10" max="10" width="3.5703125" bestFit="1" customWidth="1"/>
    <col min="12" max="12" width="1.85546875" customWidth="1"/>
    <col min="13" max="13" width="5.7109375" customWidth="1"/>
    <col min="15" max="15" width="4.7109375" customWidth="1"/>
    <col min="17" max="17" width="2.28515625" customWidth="1"/>
    <col min="18" max="18" width="9.5703125" customWidth="1"/>
    <col min="20" max="20" width="10.5703125" customWidth="1"/>
    <col min="22" max="22" width="2.42578125" customWidth="1"/>
    <col min="23" max="23" width="4.7109375" customWidth="1"/>
    <col min="25" max="25" width="4.7109375" customWidth="1"/>
  </cols>
  <sheetData>
    <row r="1" spans="1:26" ht="15.75" thickBot="1" x14ac:dyDescent="0.3"/>
    <row r="2" spans="1:26" ht="15.75" thickBot="1" x14ac:dyDescent="0.3">
      <c r="B2" s="5" t="s">
        <v>9</v>
      </c>
      <c r="C2" s="6"/>
      <c r="D2" s="6"/>
      <c r="E2" s="7" t="s">
        <v>10</v>
      </c>
      <c r="H2" s="20"/>
      <c r="I2" s="20" t="s">
        <v>24</v>
      </c>
      <c r="J2" s="20"/>
      <c r="K2" s="20"/>
      <c r="M2" s="20"/>
      <c r="N2" s="20" t="s">
        <v>38</v>
      </c>
      <c r="O2" s="20"/>
      <c r="P2" s="20"/>
      <c r="R2" s="20"/>
      <c r="S2" s="20" t="s">
        <v>49</v>
      </c>
      <c r="T2" s="20"/>
      <c r="U2" s="20"/>
      <c r="W2" s="20"/>
      <c r="X2" s="20" t="s">
        <v>29</v>
      </c>
      <c r="Y2" s="20"/>
      <c r="Z2" s="20"/>
    </row>
    <row r="3" spans="1:26" x14ac:dyDescent="0.25">
      <c r="B3" s="1" t="s">
        <v>0</v>
      </c>
      <c r="C3" s="12">
        <v>15000</v>
      </c>
      <c r="D3" s="1" t="s">
        <v>4</v>
      </c>
      <c r="E3" s="14">
        <v>5000</v>
      </c>
      <c r="H3" s="21" t="s">
        <v>25</v>
      </c>
      <c r="I3" s="21">
        <f>C3</f>
        <v>15000</v>
      </c>
      <c r="J3" s="22" t="s">
        <v>63</v>
      </c>
      <c r="K3" s="21">
        <f>I3</f>
        <v>15000</v>
      </c>
      <c r="M3" s="21" t="s">
        <v>37</v>
      </c>
      <c r="N3" s="21">
        <f>F15</f>
        <v>400</v>
      </c>
      <c r="O3" s="22" t="s">
        <v>58</v>
      </c>
      <c r="P3" s="21">
        <v>1150</v>
      </c>
      <c r="R3" s="21" t="s">
        <v>55</v>
      </c>
      <c r="S3" s="21">
        <f>U3</f>
        <v>1600</v>
      </c>
      <c r="T3" s="22" t="s">
        <v>48</v>
      </c>
      <c r="U3" s="21">
        <f>F22</f>
        <v>1600</v>
      </c>
      <c r="W3" s="21" t="s">
        <v>71</v>
      </c>
      <c r="X3" s="21">
        <f>Z3</f>
        <v>5000</v>
      </c>
      <c r="Y3" s="22" t="s">
        <v>25</v>
      </c>
      <c r="Z3" s="21">
        <f>E3</f>
        <v>5000</v>
      </c>
    </row>
    <row r="4" spans="1:26" x14ac:dyDescent="0.25">
      <c r="B4" s="2" t="s">
        <v>1</v>
      </c>
      <c r="C4" s="13">
        <v>-13000</v>
      </c>
      <c r="D4" s="2" t="s">
        <v>5</v>
      </c>
      <c r="E4" s="15">
        <v>2000</v>
      </c>
      <c r="H4" s="21"/>
      <c r="I4" s="21"/>
      <c r="J4" s="23"/>
      <c r="K4" s="21"/>
      <c r="M4" s="21" t="s">
        <v>39</v>
      </c>
      <c r="N4" s="21">
        <f>F16</f>
        <v>200</v>
      </c>
      <c r="O4" s="23"/>
      <c r="P4" s="21"/>
      <c r="R4" s="21"/>
      <c r="S4" s="21"/>
      <c r="T4" s="23"/>
      <c r="U4" s="21"/>
      <c r="W4" s="21"/>
      <c r="X4" s="21"/>
      <c r="Y4" s="23"/>
      <c r="Z4" s="21"/>
    </row>
    <row r="5" spans="1:26" x14ac:dyDescent="0.25">
      <c r="B5" s="2"/>
      <c r="C5" s="3"/>
      <c r="D5" s="2"/>
      <c r="E5" s="4"/>
      <c r="M5" s="21" t="s">
        <v>40</v>
      </c>
      <c r="N5" s="21">
        <f>F17</f>
        <v>300</v>
      </c>
      <c r="O5" s="23"/>
      <c r="P5" s="21"/>
      <c r="R5" s="21"/>
      <c r="S5" s="21"/>
      <c r="T5" s="23"/>
      <c r="U5" s="21"/>
    </row>
    <row r="6" spans="1:26" x14ac:dyDescent="0.25">
      <c r="B6" s="2" t="s">
        <v>2</v>
      </c>
      <c r="C6" s="13">
        <v>4500</v>
      </c>
      <c r="D6" s="2" t="s">
        <v>6</v>
      </c>
      <c r="E6" s="15">
        <v>1200</v>
      </c>
      <c r="H6" s="20"/>
      <c r="I6" s="20" t="s">
        <v>26</v>
      </c>
      <c r="J6" s="20"/>
      <c r="K6" s="20"/>
      <c r="M6" s="21" t="s">
        <v>41</v>
      </c>
      <c r="N6" s="21">
        <f>F18</f>
        <v>250</v>
      </c>
      <c r="O6" s="23"/>
      <c r="P6" s="21"/>
      <c r="R6" s="21"/>
      <c r="S6" s="21"/>
      <c r="T6" s="23"/>
      <c r="U6" s="21"/>
      <c r="W6" s="20"/>
      <c r="X6" s="20" t="s">
        <v>30</v>
      </c>
      <c r="Y6" s="20"/>
      <c r="Z6" s="20"/>
    </row>
    <row r="7" spans="1:26" x14ac:dyDescent="0.25">
      <c r="B7" s="2" t="s">
        <v>3</v>
      </c>
      <c r="C7" s="13">
        <v>2500</v>
      </c>
      <c r="D7" s="2" t="s">
        <v>8</v>
      </c>
      <c r="E7" s="15">
        <v>800</v>
      </c>
      <c r="H7" s="21"/>
      <c r="I7" s="21"/>
      <c r="J7" s="22" t="s">
        <v>25</v>
      </c>
      <c r="K7" s="21">
        <f>-C4</f>
        <v>13000</v>
      </c>
      <c r="O7" s="10"/>
      <c r="R7" s="21"/>
      <c r="S7" s="21"/>
      <c r="T7" s="23"/>
      <c r="U7" s="21"/>
      <c r="W7" s="21" t="s">
        <v>73</v>
      </c>
      <c r="X7" s="21">
        <f>Z7</f>
        <v>2000</v>
      </c>
      <c r="Y7" s="22" t="s">
        <v>25</v>
      </c>
      <c r="Z7" s="21">
        <f>E4</f>
        <v>2000</v>
      </c>
    </row>
    <row r="8" spans="1:26" ht="15.75" thickBot="1" x14ac:dyDescent="0.3">
      <c r="B8" s="2"/>
      <c r="C8" s="3"/>
      <c r="D8" s="2"/>
      <c r="E8" s="4"/>
      <c r="H8" s="21"/>
      <c r="I8" s="21"/>
      <c r="J8" s="23" t="s">
        <v>45</v>
      </c>
      <c r="K8" s="24">
        <f>F20</f>
        <v>125</v>
      </c>
      <c r="W8" s="21"/>
      <c r="X8" s="21"/>
      <c r="Y8" s="23"/>
      <c r="Z8" s="21"/>
    </row>
    <row r="9" spans="1:26" ht="15.75" thickBot="1" x14ac:dyDescent="0.3">
      <c r="B9" s="5" t="s">
        <v>7</v>
      </c>
      <c r="C9" s="6">
        <f>SUM(C3:C8)</f>
        <v>9000</v>
      </c>
      <c r="D9" s="5" t="s">
        <v>7</v>
      </c>
      <c r="E9" s="7">
        <f>SUM(E3:E8)</f>
        <v>9000</v>
      </c>
      <c r="H9" s="21"/>
      <c r="I9" s="21"/>
      <c r="J9" s="23" t="s">
        <v>65</v>
      </c>
      <c r="K9" s="21">
        <v>-13125</v>
      </c>
      <c r="M9" s="20"/>
      <c r="N9" s="20" t="s">
        <v>42</v>
      </c>
      <c r="O9" s="20"/>
      <c r="P9" s="20"/>
      <c r="R9" s="20"/>
      <c r="S9" s="20" t="s">
        <v>50</v>
      </c>
      <c r="T9" s="20"/>
      <c r="U9" s="20"/>
      <c r="W9" s="21"/>
      <c r="X9" s="21"/>
      <c r="Y9" s="23"/>
      <c r="Z9" s="21"/>
    </row>
    <row r="10" spans="1:26" x14ac:dyDescent="0.25">
      <c r="M10" s="21" t="s">
        <v>43</v>
      </c>
      <c r="N10" s="21">
        <f>F19</f>
        <v>850</v>
      </c>
      <c r="O10" s="22" t="s">
        <v>59</v>
      </c>
      <c r="P10" s="21">
        <f>N10</f>
        <v>850</v>
      </c>
      <c r="R10" s="21" t="s">
        <v>56</v>
      </c>
      <c r="S10" s="21">
        <f>U10</f>
        <v>1400</v>
      </c>
      <c r="T10" s="22" t="s">
        <v>52</v>
      </c>
      <c r="U10" s="21">
        <f>F23</f>
        <v>1400</v>
      </c>
    </row>
    <row r="11" spans="1:26" x14ac:dyDescent="0.25">
      <c r="A11" s="16">
        <v>1</v>
      </c>
      <c r="B11" s="11" t="s">
        <v>11</v>
      </c>
      <c r="C11" s="11"/>
      <c r="D11" s="11"/>
      <c r="E11" s="11"/>
      <c r="F11">
        <v>2500</v>
      </c>
      <c r="H11" s="20"/>
      <c r="I11" s="20" t="s">
        <v>27</v>
      </c>
      <c r="J11" s="20"/>
      <c r="K11" s="20"/>
      <c r="M11" s="21"/>
      <c r="N11" s="21"/>
      <c r="O11" s="23"/>
      <c r="P11" s="21"/>
      <c r="R11" s="21"/>
      <c r="S11" s="21"/>
      <c r="T11" s="23"/>
      <c r="U11" s="21"/>
      <c r="W11" s="20"/>
      <c r="X11" s="20" t="s">
        <v>31</v>
      </c>
      <c r="Y11" s="20"/>
      <c r="Z11" s="20"/>
    </row>
    <row r="12" spans="1:26" x14ac:dyDescent="0.25">
      <c r="A12" s="16">
        <v>2</v>
      </c>
      <c r="B12" s="11" t="s">
        <v>12</v>
      </c>
      <c r="C12" s="11"/>
      <c r="D12" s="11"/>
      <c r="E12" s="11"/>
      <c r="F12">
        <v>800</v>
      </c>
      <c r="H12" s="21" t="s">
        <v>25</v>
      </c>
      <c r="I12" s="21">
        <f>C6</f>
        <v>4500</v>
      </c>
      <c r="J12" s="22" t="s">
        <v>33</v>
      </c>
      <c r="K12" s="21">
        <f>F11</f>
        <v>2500</v>
      </c>
      <c r="R12" s="21"/>
      <c r="S12" s="21"/>
      <c r="T12" s="23"/>
      <c r="U12" s="21"/>
      <c r="W12" s="21" t="s">
        <v>35</v>
      </c>
      <c r="X12" s="21">
        <f>F13</f>
        <v>1200</v>
      </c>
      <c r="Y12" s="22" t="s">
        <v>25</v>
      </c>
      <c r="Z12" s="21">
        <f>E6</f>
        <v>1200</v>
      </c>
    </row>
    <row r="13" spans="1:26" x14ac:dyDescent="0.25">
      <c r="A13" s="16">
        <v>3</v>
      </c>
      <c r="B13" s="11" t="s">
        <v>13</v>
      </c>
      <c r="C13" s="11"/>
      <c r="D13" s="11"/>
      <c r="E13" s="11"/>
      <c r="F13">
        <v>1200</v>
      </c>
      <c r="H13" s="21" t="s">
        <v>48</v>
      </c>
      <c r="I13" s="21">
        <f>F22</f>
        <v>1600</v>
      </c>
      <c r="J13" s="23" t="s">
        <v>36</v>
      </c>
      <c r="K13" s="21">
        <f>F14</f>
        <v>2000</v>
      </c>
      <c r="M13" s="20"/>
      <c r="N13" s="20" t="s">
        <v>44</v>
      </c>
      <c r="O13" s="20"/>
      <c r="P13" s="20"/>
      <c r="R13" s="21"/>
      <c r="S13" s="21"/>
      <c r="T13" s="23"/>
      <c r="U13" s="21"/>
      <c r="W13" s="21"/>
      <c r="X13" s="21"/>
      <c r="Y13" s="23" t="s">
        <v>37</v>
      </c>
      <c r="Z13" s="21">
        <f>F15</f>
        <v>400</v>
      </c>
    </row>
    <row r="14" spans="1:26" x14ac:dyDescent="0.25">
      <c r="A14" s="16">
        <v>4</v>
      </c>
      <c r="B14" s="11" t="s">
        <v>11</v>
      </c>
      <c r="C14" s="11"/>
      <c r="D14" s="11"/>
      <c r="E14" s="11"/>
      <c r="F14">
        <v>2000</v>
      </c>
      <c r="H14" s="21" t="s">
        <v>52</v>
      </c>
      <c r="I14" s="21">
        <f>F23</f>
        <v>1400</v>
      </c>
      <c r="J14" s="23"/>
      <c r="K14" s="21"/>
      <c r="M14" s="21" t="s">
        <v>45</v>
      </c>
      <c r="N14" s="24">
        <f>F20</f>
        <v>125</v>
      </c>
      <c r="O14" s="22" t="s">
        <v>60</v>
      </c>
      <c r="P14" s="24">
        <f>N14</f>
        <v>125</v>
      </c>
      <c r="R14" s="21"/>
      <c r="S14" s="21"/>
      <c r="T14" s="23"/>
      <c r="U14" s="21"/>
      <c r="W14" s="21"/>
      <c r="X14" s="21"/>
      <c r="Y14" s="23" t="s">
        <v>39</v>
      </c>
      <c r="Z14" s="21">
        <f>F16</f>
        <v>200</v>
      </c>
    </row>
    <row r="15" spans="1:26" x14ac:dyDescent="0.25">
      <c r="A15" s="16">
        <v>5</v>
      </c>
      <c r="B15" s="11" t="s">
        <v>14</v>
      </c>
      <c r="C15" s="11"/>
      <c r="D15" s="11"/>
      <c r="E15" s="11"/>
      <c r="F15">
        <v>400</v>
      </c>
      <c r="H15" s="21" t="s">
        <v>53</v>
      </c>
      <c r="I15" s="21">
        <f>F24</f>
        <v>1600</v>
      </c>
      <c r="J15" s="23"/>
      <c r="K15" s="21"/>
      <c r="M15" s="21"/>
      <c r="N15" s="21"/>
      <c r="O15" s="23"/>
      <c r="P15" s="21"/>
      <c r="W15" s="21"/>
      <c r="X15" s="21"/>
      <c r="Y15" s="23" t="s">
        <v>40</v>
      </c>
      <c r="Z15" s="21">
        <f>F17</f>
        <v>300</v>
      </c>
    </row>
    <row r="16" spans="1:26" x14ac:dyDescent="0.25">
      <c r="A16" s="16">
        <v>6</v>
      </c>
      <c r="B16" s="11" t="s">
        <v>15</v>
      </c>
      <c r="C16" s="11"/>
      <c r="D16" s="11"/>
      <c r="E16" s="11"/>
      <c r="F16">
        <v>200</v>
      </c>
      <c r="H16" s="21"/>
      <c r="I16" s="21"/>
      <c r="J16" s="23" t="s">
        <v>67</v>
      </c>
      <c r="K16" s="21">
        <v>4600</v>
      </c>
      <c r="M16" s="21"/>
      <c r="N16" s="21"/>
      <c r="O16" s="23"/>
      <c r="P16" s="21"/>
      <c r="R16" s="20"/>
      <c r="S16" s="20" t="s">
        <v>51</v>
      </c>
      <c r="T16" s="20"/>
      <c r="U16" s="20"/>
      <c r="W16" s="21" t="s">
        <v>77</v>
      </c>
      <c r="X16" s="21">
        <v>1150</v>
      </c>
      <c r="Y16" s="23" t="s">
        <v>41</v>
      </c>
      <c r="Z16" s="21">
        <f>F18</f>
        <v>250</v>
      </c>
    </row>
    <row r="17" spans="1:26" x14ac:dyDescent="0.25">
      <c r="A17" s="16">
        <v>7</v>
      </c>
      <c r="B17" s="11" t="s">
        <v>16</v>
      </c>
      <c r="C17" s="11"/>
      <c r="D17" s="11"/>
      <c r="E17" s="11"/>
      <c r="F17">
        <v>300</v>
      </c>
      <c r="R17" s="21" t="s">
        <v>57</v>
      </c>
      <c r="S17" s="21">
        <f>U17</f>
        <v>1600</v>
      </c>
      <c r="T17" s="22" t="s">
        <v>53</v>
      </c>
      <c r="U17" s="21">
        <f>F24</f>
        <v>1600</v>
      </c>
    </row>
    <row r="18" spans="1:26" x14ac:dyDescent="0.25">
      <c r="A18" s="16">
        <v>8</v>
      </c>
      <c r="B18" s="11" t="s">
        <v>17</v>
      </c>
      <c r="C18" s="11"/>
      <c r="D18" s="11"/>
      <c r="E18" s="11"/>
      <c r="F18">
        <v>250</v>
      </c>
      <c r="H18" s="20"/>
      <c r="I18" s="20" t="s">
        <v>28</v>
      </c>
      <c r="J18" s="20"/>
      <c r="K18" s="20"/>
      <c r="M18" s="20"/>
      <c r="N18" s="20" t="s">
        <v>47</v>
      </c>
      <c r="O18" s="20"/>
      <c r="P18" s="20"/>
      <c r="R18" s="21"/>
      <c r="S18" s="21"/>
      <c r="T18" s="23"/>
      <c r="U18" s="21"/>
      <c r="W18" s="20"/>
      <c r="X18" s="20" t="s">
        <v>32</v>
      </c>
      <c r="Y18" s="20"/>
      <c r="Z18" s="20"/>
    </row>
    <row r="19" spans="1:26" x14ac:dyDescent="0.25">
      <c r="A19" s="16">
        <v>9</v>
      </c>
      <c r="B19" s="11" t="s">
        <v>18</v>
      </c>
      <c r="C19" s="11"/>
      <c r="D19" s="11"/>
      <c r="E19" s="11"/>
      <c r="F19">
        <v>850</v>
      </c>
      <c r="H19" s="21" t="s">
        <v>25</v>
      </c>
      <c r="I19" s="21">
        <f>C7</f>
        <v>2500</v>
      </c>
      <c r="J19" s="22" t="s">
        <v>34</v>
      </c>
      <c r="K19" s="21">
        <f>F12</f>
        <v>800</v>
      </c>
      <c r="M19" s="21" t="s">
        <v>46</v>
      </c>
      <c r="N19" s="21">
        <f>F21</f>
        <v>5</v>
      </c>
      <c r="O19" s="22" t="s">
        <v>61</v>
      </c>
      <c r="P19" s="21">
        <f>N19</f>
        <v>5</v>
      </c>
      <c r="R19" s="21"/>
      <c r="S19" s="21"/>
      <c r="T19" s="23"/>
      <c r="U19" s="21"/>
      <c r="W19" s="21" t="s">
        <v>34</v>
      </c>
      <c r="X19" s="21">
        <f>F12</f>
        <v>800</v>
      </c>
      <c r="Y19" s="22" t="s">
        <v>25</v>
      </c>
      <c r="Z19" s="21">
        <f>E7</f>
        <v>800</v>
      </c>
    </row>
    <row r="20" spans="1:26" x14ac:dyDescent="0.25">
      <c r="A20" s="16">
        <v>10</v>
      </c>
      <c r="B20" s="11" t="s">
        <v>19</v>
      </c>
      <c r="C20" s="11"/>
      <c r="D20" s="11"/>
      <c r="E20" s="11"/>
      <c r="F20" s="18">
        <f>C3/(10*12)</f>
        <v>125</v>
      </c>
      <c r="H20" s="21" t="s">
        <v>33</v>
      </c>
      <c r="I20" s="21">
        <f>F11</f>
        <v>2500</v>
      </c>
      <c r="J20" s="23" t="s">
        <v>35</v>
      </c>
      <c r="K20" s="21">
        <f>F13</f>
        <v>1200</v>
      </c>
      <c r="M20" s="21"/>
      <c r="N20" s="21"/>
      <c r="O20" s="23"/>
      <c r="P20" s="21"/>
      <c r="R20" s="21"/>
      <c r="S20" s="21"/>
      <c r="T20" s="23"/>
      <c r="U20" s="21"/>
      <c r="W20" s="21"/>
      <c r="X20" s="21"/>
      <c r="Y20" s="23" t="s">
        <v>43</v>
      </c>
      <c r="Z20" s="21">
        <f>F19</f>
        <v>850</v>
      </c>
    </row>
    <row r="21" spans="1:26" x14ac:dyDescent="0.25">
      <c r="A21" s="16">
        <v>11</v>
      </c>
      <c r="B21" s="11" t="s">
        <v>20</v>
      </c>
      <c r="C21" s="11"/>
      <c r="D21" s="11"/>
      <c r="E21" s="11"/>
      <c r="F21">
        <v>5</v>
      </c>
      <c r="H21" s="21" t="s">
        <v>36</v>
      </c>
      <c r="I21" s="21">
        <f>F14</f>
        <v>2000</v>
      </c>
      <c r="J21" s="23" t="s">
        <v>46</v>
      </c>
      <c r="K21" s="21">
        <f>F21</f>
        <v>5</v>
      </c>
      <c r="M21" s="21"/>
      <c r="N21" s="21"/>
      <c r="O21" s="23"/>
      <c r="P21" s="21"/>
      <c r="R21" s="21"/>
      <c r="S21" s="21"/>
      <c r="T21" s="23"/>
      <c r="U21" s="21"/>
      <c r="W21" s="21" t="s">
        <v>80</v>
      </c>
      <c r="X21" s="21">
        <v>850</v>
      </c>
      <c r="Y21" s="23"/>
      <c r="Z21" s="21"/>
    </row>
    <row r="22" spans="1:26" x14ac:dyDescent="0.25">
      <c r="A22" s="16">
        <v>12</v>
      </c>
      <c r="B22" s="11" t="s">
        <v>21</v>
      </c>
      <c r="C22" s="11"/>
      <c r="D22" s="11"/>
      <c r="E22" s="11"/>
      <c r="F22">
        <v>1600</v>
      </c>
      <c r="H22" s="21"/>
      <c r="I22" s="21"/>
      <c r="J22" s="23"/>
      <c r="K22" s="21"/>
    </row>
    <row r="23" spans="1:26" x14ac:dyDescent="0.25">
      <c r="A23" s="16">
        <v>13</v>
      </c>
      <c r="B23" s="11" t="s">
        <v>22</v>
      </c>
      <c r="C23" s="11"/>
      <c r="D23" s="11"/>
      <c r="E23" s="11"/>
      <c r="F23">
        <v>1400</v>
      </c>
      <c r="H23" s="21"/>
      <c r="I23" s="21"/>
      <c r="J23" s="23" t="s">
        <v>69</v>
      </c>
      <c r="K23" s="21">
        <f>I19+I20+I21-K19-K20-K21</f>
        <v>4995</v>
      </c>
      <c r="M23" s="19" t="s">
        <v>81</v>
      </c>
      <c r="N23" s="19"/>
      <c r="O23" s="19"/>
      <c r="P23" s="19"/>
      <c r="R23" s="19" t="s">
        <v>62</v>
      </c>
      <c r="S23" s="19"/>
      <c r="T23" s="19"/>
      <c r="U23" s="19"/>
      <c r="W23" s="25" t="s">
        <v>54</v>
      </c>
      <c r="X23" s="25"/>
      <c r="Y23" s="25"/>
      <c r="Z23" s="25"/>
    </row>
    <row r="24" spans="1:26" x14ac:dyDescent="0.25">
      <c r="A24" s="16">
        <v>14</v>
      </c>
      <c r="B24" s="11" t="s">
        <v>23</v>
      </c>
      <c r="C24" s="11"/>
      <c r="D24" s="11"/>
      <c r="E24" s="11"/>
      <c r="F24">
        <v>1600</v>
      </c>
      <c r="M24" t="s">
        <v>82</v>
      </c>
      <c r="N24">
        <f>I20+I21</f>
        <v>4500</v>
      </c>
      <c r="O24" s="9" t="s">
        <v>83</v>
      </c>
      <c r="P24">
        <f>K19+K20+K21</f>
        <v>2005</v>
      </c>
      <c r="R24" t="s">
        <v>64</v>
      </c>
      <c r="S24">
        <f>K3</f>
        <v>15000</v>
      </c>
      <c r="T24" s="9" t="s">
        <v>72</v>
      </c>
      <c r="U24">
        <f>X3</f>
        <v>5000</v>
      </c>
      <c r="W24" s="21" t="s">
        <v>58</v>
      </c>
      <c r="X24" s="21">
        <f>P3</f>
        <v>1150</v>
      </c>
      <c r="Y24" s="22" t="s">
        <v>55</v>
      </c>
      <c r="Z24" s="21">
        <f>S3</f>
        <v>1600</v>
      </c>
    </row>
    <row r="25" spans="1:26" x14ac:dyDescent="0.25">
      <c r="H25" s="8"/>
      <c r="I25" s="8"/>
      <c r="J25" s="8"/>
      <c r="K25" s="8"/>
      <c r="O25" s="10"/>
      <c r="R25" t="s">
        <v>66</v>
      </c>
      <c r="S25">
        <f>K9</f>
        <v>-13125</v>
      </c>
      <c r="T25" s="10" t="s">
        <v>74</v>
      </c>
      <c r="U25">
        <f>X7</f>
        <v>2000</v>
      </c>
      <c r="W25" s="21" t="s">
        <v>59</v>
      </c>
      <c r="X25" s="21">
        <f>P10</f>
        <v>850</v>
      </c>
      <c r="Y25" s="23" t="s">
        <v>56</v>
      </c>
      <c r="Z25" s="21">
        <f>S10</f>
        <v>1400</v>
      </c>
    </row>
    <row r="26" spans="1:26" x14ac:dyDescent="0.25">
      <c r="J26" s="9"/>
      <c r="O26" s="10"/>
      <c r="T26" s="10" t="s">
        <v>75</v>
      </c>
      <c r="U26" s="18">
        <f>Z24+Z25+Z26-X24-X25-X26-X27</f>
        <v>2470</v>
      </c>
      <c r="W26" s="21" t="s">
        <v>60</v>
      </c>
      <c r="X26" s="24">
        <f>P14</f>
        <v>125</v>
      </c>
      <c r="Y26" s="23" t="s">
        <v>57</v>
      </c>
      <c r="Z26" s="21">
        <f>U17</f>
        <v>1600</v>
      </c>
    </row>
    <row r="27" spans="1:26" x14ac:dyDescent="0.25">
      <c r="J27" s="10"/>
      <c r="O27" s="28" t="s">
        <v>81</v>
      </c>
      <c r="P27" s="26">
        <f>N24-P24</f>
        <v>2495</v>
      </c>
      <c r="R27" t="s">
        <v>68</v>
      </c>
      <c r="S27">
        <f>K16</f>
        <v>4600</v>
      </c>
      <c r="T27" s="10" t="s">
        <v>78</v>
      </c>
      <c r="U27">
        <f>X16</f>
        <v>1150</v>
      </c>
      <c r="W27" s="21" t="s">
        <v>61</v>
      </c>
      <c r="X27" s="21">
        <f>P19</f>
        <v>5</v>
      </c>
      <c r="Y27" s="23"/>
      <c r="Z27" s="21"/>
    </row>
    <row r="28" spans="1:26" x14ac:dyDescent="0.25">
      <c r="J28" s="10"/>
      <c r="O28" s="10"/>
      <c r="R28" t="s">
        <v>70</v>
      </c>
      <c r="S28">
        <f>K23</f>
        <v>4995</v>
      </c>
      <c r="T28" s="10" t="s">
        <v>79</v>
      </c>
      <c r="U28">
        <f>X21</f>
        <v>850</v>
      </c>
      <c r="W28" s="21" t="s">
        <v>76</v>
      </c>
      <c r="X28" s="24">
        <f>Z26+Z25+Z24-X24-X25-X26-X27</f>
        <v>2470</v>
      </c>
      <c r="Y28" s="23"/>
      <c r="Z28" s="21"/>
    </row>
    <row r="29" spans="1:26" x14ac:dyDescent="0.25">
      <c r="J29" s="10"/>
      <c r="S29">
        <f>SUM(S24:S28)</f>
        <v>11470</v>
      </c>
      <c r="U29">
        <f>SUM(U24:U28)</f>
        <v>11470</v>
      </c>
    </row>
    <row r="30" spans="1:26" x14ac:dyDescent="0.25">
      <c r="J30" s="10"/>
      <c r="R30" s="8"/>
      <c r="S30" s="8"/>
      <c r="T30" s="8"/>
      <c r="U30" s="8"/>
    </row>
    <row r="31" spans="1:26" x14ac:dyDescent="0.25">
      <c r="D31" s="11" t="s">
        <v>84</v>
      </c>
      <c r="E31" s="11"/>
      <c r="F31" t="s">
        <v>76</v>
      </c>
      <c r="G31" s="18">
        <f>X28</f>
        <v>2470</v>
      </c>
      <c r="T31" s="9"/>
    </row>
    <row r="32" spans="1:26" x14ac:dyDescent="0.25">
      <c r="F32" t="s">
        <v>85</v>
      </c>
      <c r="G32" s="18">
        <f>N14</f>
        <v>125</v>
      </c>
      <c r="T32" s="10"/>
    </row>
    <row r="33" spans="2:20" x14ac:dyDescent="0.25">
      <c r="F33" t="s">
        <v>86</v>
      </c>
      <c r="G33">
        <v>-100</v>
      </c>
      <c r="T33" s="10"/>
    </row>
    <row r="34" spans="2:20" x14ac:dyDescent="0.25">
      <c r="F34" t="s">
        <v>87</v>
      </c>
      <c r="G34">
        <v>-50</v>
      </c>
      <c r="T34" s="10"/>
    </row>
    <row r="35" spans="2:20" x14ac:dyDescent="0.25">
      <c r="F35" t="s">
        <v>88</v>
      </c>
      <c r="G35">
        <v>50</v>
      </c>
      <c r="T35" s="10"/>
    </row>
    <row r="36" spans="2:20" x14ac:dyDescent="0.25">
      <c r="F36" s="26" t="s">
        <v>81</v>
      </c>
      <c r="G36" s="27">
        <f>G31+G32+G33+G34+G35</f>
        <v>2495</v>
      </c>
    </row>
    <row r="38" spans="2:20" x14ac:dyDescent="0.25">
      <c r="B38" t="s">
        <v>89</v>
      </c>
      <c r="C38" s="29">
        <f>X28/(U24+U25+U26)</f>
        <v>0.26082365364308341</v>
      </c>
    </row>
    <row r="39" spans="2:20" x14ac:dyDescent="0.25">
      <c r="B39" t="s">
        <v>90</v>
      </c>
      <c r="C39" s="29">
        <f>X28/(Z24+Z25+Z26)</f>
        <v>0.53695652173913044</v>
      </c>
    </row>
    <row r="40" spans="2:20" x14ac:dyDescent="0.25">
      <c r="B40" t="s">
        <v>91</v>
      </c>
      <c r="C40" s="17">
        <f>(Z24+Z25+Z26)/S29</f>
        <v>0.40104620749782038</v>
      </c>
    </row>
    <row r="41" spans="2:20" x14ac:dyDescent="0.25">
      <c r="B41" t="s">
        <v>92</v>
      </c>
      <c r="C41" s="17">
        <f>S29/(U27+U28)</f>
        <v>5.7350000000000003</v>
      </c>
      <c r="D41" s="17">
        <f>S29/(U24+U25+U26)</f>
        <v>1.2111932418162619</v>
      </c>
      <c r="E41" s="29">
        <f>C39*C40*D41</f>
        <v>0.26082365364308341</v>
      </c>
      <c r="F41" s="30"/>
    </row>
    <row r="43" spans="2:20" x14ac:dyDescent="0.25">
      <c r="B43" t="s">
        <v>93</v>
      </c>
      <c r="C43" s="29">
        <f>G36/(Z24+Z25+Z26)</f>
        <v>0.54239130434782612</v>
      </c>
    </row>
    <row r="44" spans="2:20" x14ac:dyDescent="0.25">
      <c r="B44" t="s">
        <v>94</v>
      </c>
      <c r="C44">
        <f>G36/X28</f>
        <v>1.0101214574898785</v>
      </c>
    </row>
  </sheetData>
  <mergeCells count="18">
    <mergeCell ref="B16:E16"/>
    <mergeCell ref="M23:P23"/>
    <mergeCell ref="R23:U23"/>
    <mergeCell ref="W23:Z23"/>
    <mergeCell ref="D31:E31"/>
    <mergeCell ref="B11:E11"/>
    <mergeCell ref="B12:E12"/>
    <mergeCell ref="B13:E13"/>
    <mergeCell ref="B14:E14"/>
    <mergeCell ref="B15:E15"/>
    <mergeCell ref="B23:E23"/>
    <mergeCell ref="B24:E24"/>
    <mergeCell ref="B17:E17"/>
    <mergeCell ref="B18:E18"/>
    <mergeCell ref="B19:E19"/>
    <mergeCell ref="B20:E20"/>
    <mergeCell ref="B21:E21"/>
    <mergeCell ref="B22:E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Priklad_FA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2022-10-10T08:19:56Z</dcterms:created>
  <dcterms:modified xsi:type="dcterms:W3CDTF">2022-11-18T09:13:23Z</dcterms:modified>
</cp:coreProperties>
</file>