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nsikm\Downloads\"/>
    </mc:Choice>
  </mc:AlternateContent>
  <xr:revisionPtr revIDLastSave="0" documentId="8_{DFE9C62E-FA04-4C2A-A62F-AFB1DB304B10}" xr6:coauthVersionLast="47" xr6:coauthVersionMax="47" xr10:uidLastSave="{00000000-0000-0000-0000-000000000000}"/>
  <bookViews>
    <workbookView xWindow="-120" yWindow="-120" windowWidth="21840" windowHeight="13140" xr2:uid="{7A3932B0-4BC1-431A-96C1-4AA6C79346D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2" i="1" l="1"/>
  <c r="Q31" i="1"/>
  <c r="Q30" i="1"/>
  <c r="Q28" i="1"/>
  <c r="U32" i="1"/>
  <c r="W30" i="1"/>
  <c r="U30" i="1"/>
  <c r="W17" i="1"/>
  <c r="U17" i="1"/>
  <c r="W14" i="1"/>
  <c r="W13" i="1"/>
  <c r="W11" i="1"/>
  <c r="W10" i="1"/>
  <c r="W9" i="1"/>
  <c r="U27" i="1"/>
  <c r="W26" i="1"/>
  <c r="U26" i="1"/>
  <c r="U25" i="1"/>
  <c r="U24" i="1"/>
  <c r="U23" i="1"/>
  <c r="U22" i="1"/>
  <c r="U21" i="1"/>
  <c r="W21" i="1"/>
  <c r="U15" i="1"/>
  <c r="U14" i="1"/>
  <c r="U13" i="1"/>
  <c r="U12" i="1"/>
  <c r="U10" i="1"/>
  <c r="U9" i="1"/>
  <c r="Z23" i="1"/>
  <c r="M22" i="1"/>
  <c r="Z22" i="1"/>
  <c r="M21" i="1"/>
  <c r="K21" i="1"/>
  <c r="M16" i="1"/>
  <c r="W3" i="1"/>
  <c r="K16" i="1"/>
  <c r="P21" i="1"/>
  <c r="M25" i="1"/>
  <c r="AB23" i="1"/>
  <c r="P12" i="1"/>
  <c r="K12" i="1"/>
  <c r="AB22" i="1"/>
  <c r="Z21" i="1"/>
  <c r="M20" i="1"/>
  <c r="K20" i="1"/>
  <c r="M15" i="1"/>
  <c r="R21" i="1"/>
  <c r="K25" i="1"/>
  <c r="AB16" i="1"/>
  <c r="P15" i="1"/>
  <c r="P9" i="1"/>
  <c r="M8" i="1"/>
  <c r="P3" i="1"/>
  <c r="M11" i="1"/>
  <c r="AB21" i="1"/>
  <c r="AB15" i="1"/>
  <c r="AB9" i="1"/>
  <c r="AB3" i="1"/>
  <c r="K19" i="1"/>
  <c r="K15" i="1"/>
  <c r="K11" i="1"/>
  <c r="M7" i="1"/>
  <c r="K3" i="1"/>
  <c r="C16" i="1"/>
  <c r="C15" i="1"/>
  <c r="C8" i="1"/>
  <c r="C7" i="1"/>
  <c r="C12" i="1" s="1"/>
  <c r="C3" i="1"/>
  <c r="Z15" i="1" s="1"/>
  <c r="M19" i="1" l="1"/>
</calcChain>
</file>

<file path=xl/sharedStrings.xml><?xml version="1.0" encoding="utf-8"?>
<sst xmlns="http://schemas.openxmlformats.org/spreadsheetml/2006/main" count="115" uniqueCount="85">
  <si>
    <t>Stroj</t>
  </si>
  <si>
    <t>Základní kapitál</t>
  </si>
  <si>
    <t>Oprávky</t>
  </si>
  <si>
    <t>HV min období</t>
  </si>
  <si>
    <t>Materiál</t>
  </si>
  <si>
    <t>Zaměstnanci</t>
  </si>
  <si>
    <t>Pohledávky</t>
  </si>
  <si>
    <t>Dodavatelé</t>
  </si>
  <si>
    <t>Peníze</t>
  </si>
  <si>
    <t>Celkem A</t>
  </si>
  <si>
    <t>Celkem P</t>
  </si>
  <si>
    <t>Úhrada veškerých dlužných mezd</t>
  </si>
  <si>
    <t>oceňte</t>
  </si>
  <si>
    <t>Spotřeba materiálu (100% výroba)</t>
  </si>
  <si>
    <t>Odpis stroje (100% výroba)</t>
  </si>
  <si>
    <t>Zaúčtování mezd (80% výroba)</t>
  </si>
  <si>
    <t>Hotové výrobky převedeny na sklad</t>
  </si>
  <si>
    <t>50% z počátečních pohledávek bylo zaplaceno</t>
  </si>
  <si>
    <t>Uhrazeny závazky vůči dodavatelům</t>
  </si>
  <si>
    <t>FAP - nákup materiálu</t>
  </si>
  <si>
    <t>FAP - účetní poradenství</t>
  </si>
  <si>
    <t>80% výrobků (z operace 5) prodáno - vyskladnění</t>
  </si>
  <si>
    <t>80% výrobků (z operace 5) prodáno - prodej FAV</t>
  </si>
  <si>
    <t>Pohledávky zaplaceny</t>
  </si>
  <si>
    <t>Z účtu uhrazena faktura (operace 8)</t>
  </si>
  <si>
    <t>Z účtu uhrazena faktura (operace 9)</t>
  </si>
  <si>
    <t>HV</t>
  </si>
  <si>
    <t>V</t>
  </si>
  <si>
    <t>N</t>
  </si>
  <si>
    <t>A - Stroj</t>
  </si>
  <si>
    <t>PZ</t>
  </si>
  <si>
    <t>Oprávky Stroj</t>
  </si>
  <si>
    <t>A - Materiál</t>
  </si>
  <si>
    <t>A - Pohledávky</t>
  </si>
  <si>
    <t>A - Peníze</t>
  </si>
  <si>
    <t>VK - ZK</t>
  </si>
  <si>
    <t>VK - HV min</t>
  </si>
  <si>
    <t>Z - Zam</t>
  </si>
  <si>
    <t>Z - Dod</t>
  </si>
  <si>
    <t>1.</t>
  </si>
  <si>
    <t>2.</t>
  </si>
  <si>
    <t>N - spotř. Mat</t>
  </si>
  <si>
    <t>3.</t>
  </si>
  <si>
    <t>N - odpisy</t>
  </si>
  <si>
    <t>N - mzdy</t>
  </si>
  <si>
    <t>4.</t>
  </si>
  <si>
    <t>A - hot. Výrobky</t>
  </si>
  <si>
    <t>5.</t>
  </si>
  <si>
    <t>N - ZSZ VV</t>
  </si>
  <si>
    <t>6.</t>
  </si>
  <si>
    <t>7.</t>
  </si>
  <si>
    <t>8.</t>
  </si>
  <si>
    <t>N - služby</t>
  </si>
  <si>
    <t>9.</t>
  </si>
  <si>
    <t>10.</t>
  </si>
  <si>
    <t>11.</t>
  </si>
  <si>
    <t>V - tržby</t>
  </si>
  <si>
    <t>12.</t>
  </si>
  <si>
    <t>13.</t>
  </si>
  <si>
    <t>14.</t>
  </si>
  <si>
    <t>Rozvaha</t>
  </si>
  <si>
    <t>Oprá</t>
  </si>
  <si>
    <t>Mat</t>
  </si>
  <si>
    <t>Výr</t>
  </si>
  <si>
    <t>Pohl</t>
  </si>
  <si>
    <t>Z/Z</t>
  </si>
  <si>
    <t>Tržb</t>
  </si>
  <si>
    <t>Slu</t>
  </si>
  <si>
    <t>Mzd</t>
  </si>
  <si>
    <t>Od</t>
  </si>
  <si>
    <t>ZS</t>
  </si>
  <si>
    <t>ZK</t>
  </si>
  <si>
    <t>HV min</t>
  </si>
  <si>
    <t>HV BO</t>
  </si>
  <si>
    <t>Zam</t>
  </si>
  <si>
    <t>Dod</t>
  </si>
  <si>
    <t>A</t>
  </si>
  <si>
    <t>P</t>
  </si>
  <si>
    <t>CF</t>
  </si>
  <si>
    <t>Př</t>
  </si>
  <si>
    <t>výd</t>
  </si>
  <si>
    <t>ROE</t>
  </si>
  <si>
    <t>ROS</t>
  </si>
  <si>
    <t>ToA</t>
  </si>
  <si>
    <t>FinLev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</si>
</sst>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9" tint="-0.49998474074526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0" fillId="0" borderId="3" xfId="0" applyBorder="1"/>
    <xf numFmtId="0" fontId="2" fillId="2" borderId="4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0" fontId="0" fillId="3" borderId="0" xfId="0" applyFill="1"/>
    <xf numFmtId="0" fontId="2" fillId="3" borderId="4" xfId="0" applyFont="1" applyFill="1" applyBorder="1" applyAlignment="1">
      <alignment horizontal="right" vertic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2" borderId="3" xfId="0" applyFill="1" applyBorder="1"/>
    <xf numFmtId="0" fontId="0" fillId="2" borderId="0" xfId="0" applyFill="1"/>
    <xf numFmtId="0" fontId="0" fillId="2" borderId="5" xfId="0" applyFill="1" applyBorder="1"/>
    <xf numFmtId="0" fontId="0" fillId="2" borderId="6" xfId="0" applyFill="1" applyBorder="1"/>
    <xf numFmtId="0" fontId="0" fillId="0" borderId="0" xfId="0" applyFill="1" applyBorder="1"/>
    <xf numFmtId="0" fontId="0" fillId="0" borderId="3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/>
    <xf numFmtId="0" fontId="0" fillId="0" borderId="10" xfId="0" applyBorder="1"/>
    <xf numFmtId="0" fontId="0" fillId="2" borderId="0" xfId="0" applyFill="1" applyBorder="1"/>
    <xf numFmtId="0" fontId="0" fillId="0" borderId="11" xfId="0" applyBorder="1"/>
    <xf numFmtId="0" fontId="0" fillId="0" borderId="2" xfId="0" applyBorder="1"/>
    <xf numFmtId="0" fontId="0" fillId="0" borderId="12" xfId="0" applyBorder="1"/>
    <xf numFmtId="10" fontId="0" fillId="3" borderId="0" xfId="1" applyNumberFormat="1" applyFont="1" applyFill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478584</xdr:colOff>
      <xdr:row>22</xdr:row>
      <xdr:rowOff>93630</xdr:rowOff>
    </xdr:from>
    <xdr:to>
      <xdr:col>15</xdr:col>
      <xdr:colOff>21384</xdr:colOff>
      <xdr:row>23</xdr:row>
      <xdr:rowOff>151011</xdr:rowOff>
    </xdr:to>
    <xdr:sp macro="" textlink="">
      <xdr:nvSpPr>
        <xdr:cNvPr id="2" name="Šipka: obousměrná vodorovná 1">
          <a:extLst>
            <a:ext uri="{FF2B5EF4-FFF2-40B4-BE49-F238E27FC236}">
              <a16:creationId xmlns:a16="http://schemas.microsoft.com/office/drawing/2014/main" id="{02694434-C02D-4BA5-8FAD-8B4FDE6BE9D1}"/>
            </a:ext>
          </a:extLst>
        </xdr:cNvPr>
        <xdr:cNvSpPr/>
      </xdr:nvSpPr>
      <xdr:spPr>
        <a:xfrm rot="19588335">
          <a:off x="6260259" y="4284630"/>
          <a:ext cx="647700" cy="247881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81717-0F20-4266-87D6-C5C3887D4883}">
  <dimension ref="A1:AB34"/>
  <sheetViews>
    <sheetView tabSelected="1" topLeftCell="N11" zoomScale="110" zoomScaleNormal="110" workbookViewId="0">
      <selection activeCell="AE16" sqref="AE16"/>
    </sheetView>
  </sheetViews>
  <sheetFormatPr defaultRowHeight="15" x14ac:dyDescent="0.25"/>
  <cols>
    <col min="1" max="1" width="3" bestFit="1" customWidth="1"/>
    <col min="2" max="2" width="46.85546875" customWidth="1"/>
    <col min="3" max="3" width="13.7109375" customWidth="1"/>
    <col min="4" max="4" width="7.140625" bestFit="1" customWidth="1"/>
    <col min="5" max="5" width="3.140625" customWidth="1"/>
    <col min="6" max="6" width="11.28515625" hidden="1" customWidth="1"/>
    <col min="7" max="7" width="19.42578125" hidden="1" customWidth="1"/>
    <col min="8" max="8" width="14.85546875" hidden="1" customWidth="1"/>
    <col min="9" max="9" width="13.42578125" hidden="1" customWidth="1"/>
    <col min="10" max="10" width="3.140625" bestFit="1" customWidth="1"/>
    <col min="11" max="11" width="6.5703125" customWidth="1"/>
    <col min="12" max="12" width="3.140625" bestFit="1" customWidth="1"/>
    <col min="14" max="14" width="4.28515625" customWidth="1"/>
    <col min="15" max="15" width="3.140625" customWidth="1"/>
    <col min="17" max="17" width="7.140625" customWidth="1"/>
    <col min="19" max="19" width="4.5703125" customWidth="1"/>
    <col min="20" max="20" width="3.42578125" customWidth="1"/>
    <col min="22" max="22" width="3.42578125" customWidth="1"/>
    <col min="24" max="24" width="4.7109375" customWidth="1"/>
    <col min="25" max="25" width="3.42578125" customWidth="1"/>
    <col min="26" max="26" width="7.140625" customWidth="1"/>
    <col min="27" max="27" width="3.42578125" customWidth="1"/>
    <col min="28" max="28" width="5" bestFit="1" customWidth="1"/>
  </cols>
  <sheetData>
    <row r="1" spans="1:28" x14ac:dyDescent="0.25">
      <c r="F1" s="4"/>
      <c r="G1" s="4"/>
      <c r="H1" s="4"/>
      <c r="I1" s="4"/>
    </row>
    <row r="2" spans="1:28" x14ac:dyDescent="0.25">
      <c r="F2" s="10" t="s">
        <v>0</v>
      </c>
      <c r="G2" s="11">
        <v>15000</v>
      </c>
      <c r="H2" s="3" t="s">
        <v>1</v>
      </c>
      <c r="I2" s="11">
        <v>8000</v>
      </c>
      <c r="J2" s="16"/>
      <c r="K2" s="16" t="s">
        <v>29</v>
      </c>
      <c r="L2" s="16"/>
      <c r="M2" s="16"/>
      <c r="O2" s="16"/>
      <c r="P2" s="16" t="s">
        <v>41</v>
      </c>
      <c r="Q2" s="16"/>
      <c r="R2" s="16"/>
      <c r="T2" s="16"/>
      <c r="U2" s="16" t="s">
        <v>56</v>
      </c>
      <c r="V2" s="16"/>
      <c r="W2" s="16"/>
      <c r="Y2" s="16"/>
      <c r="Z2" s="16" t="s">
        <v>35</v>
      </c>
      <c r="AA2" s="16"/>
      <c r="AB2" s="16"/>
    </row>
    <row r="3" spans="1:28" x14ac:dyDescent="0.25">
      <c r="A3" s="13">
        <v>1</v>
      </c>
      <c r="B3" s="6" t="s">
        <v>11</v>
      </c>
      <c r="C3" s="7">
        <f>I5</f>
        <v>600</v>
      </c>
      <c r="D3" s="6" t="s">
        <v>12</v>
      </c>
      <c r="F3" s="10" t="s">
        <v>2</v>
      </c>
      <c r="G3" s="11">
        <v>-2000</v>
      </c>
      <c r="H3" s="3" t="s">
        <v>3</v>
      </c>
      <c r="I3" s="11">
        <v>7900</v>
      </c>
      <c r="J3" s="17" t="s">
        <v>30</v>
      </c>
      <c r="K3" s="17">
        <f>G2</f>
        <v>15000</v>
      </c>
      <c r="L3" s="18"/>
      <c r="M3" s="17"/>
      <c r="O3" s="17" t="s">
        <v>40</v>
      </c>
      <c r="P3" s="17">
        <f>C4</f>
        <v>1000</v>
      </c>
      <c r="Q3" s="18"/>
      <c r="R3" s="17"/>
      <c r="T3" s="17"/>
      <c r="U3" s="17"/>
      <c r="V3" s="18" t="s">
        <v>55</v>
      </c>
      <c r="W3" s="17">
        <f>C13</f>
        <v>2500</v>
      </c>
      <c r="Y3" s="17"/>
      <c r="Z3" s="17"/>
      <c r="AA3" s="18" t="s">
        <v>30</v>
      </c>
      <c r="AB3" s="17">
        <f>I2</f>
        <v>8000</v>
      </c>
    </row>
    <row r="4" spans="1:28" x14ac:dyDescent="0.25">
      <c r="A4" s="13">
        <v>2</v>
      </c>
      <c r="B4" s="6" t="s">
        <v>13</v>
      </c>
      <c r="C4" s="5">
        <v>1000</v>
      </c>
      <c r="D4" s="6"/>
      <c r="H4" s="3"/>
      <c r="I4" s="12"/>
      <c r="J4" s="17"/>
      <c r="K4" s="17"/>
      <c r="L4" s="19"/>
      <c r="M4" s="17"/>
      <c r="O4" s="17"/>
      <c r="P4" s="17"/>
      <c r="Q4" s="19"/>
      <c r="R4" s="17"/>
      <c r="T4" s="17"/>
      <c r="U4" s="17"/>
      <c r="V4" s="19"/>
      <c r="W4" s="17"/>
      <c r="Y4" s="17"/>
      <c r="Z4" s="17"/>
      <c r="AA4" s="19"/>
      <c r="AB4" s="17"/>
    </row>
    <row r="5" spans="1:28" x14ac:dyDescent="0.25">
      <c r="A5" s="13">
        <v>3</v>
      </c>
      <c r="B5" s="6" t="s">
        <v>14</v>
      </c>
      <c r="C5" s="5">
        <v>1000</v>
      </c>
      <c r="D5" s="6"/>
      <c r="F5" s="1" t="s">
        <v>4</v>
      </c>
      <c r="G5" s="11">
        <v>1500</v>
      </c>
      <c r="H5" s="3" t="s">
        <v>5</v>
      </c>
      <c r="I5" s="11">
        <v>600</v>
      </c>
      <c r="O5" s="17"/>
      <c r="P5" s="17"/>
      <c r="Q5" s="19"/>
      <c r="R5" s="17"/>
      <c r="T5" s="17"/>
      <c r="U5" s="17"/>
      <c r="V5" s="19"/>
      <c r="W5" s="17"/>
      <c r="Y5" s="17"/>
      <c r="Z5" s="17"/>
      <c r="AA5" s="19"/>
      <c r="AB5" s="17"/>
    </row>
    <row r="6" spans="1:28" ht="15.75" thickBot="1" x14ac:dyDescent="0.3">
      <c r="A6" s="13">
        <v>4</v>
      </c>
      <c r="B6" s="6" t="s">
        <v>15</v>
      </c>
      <c r="C6" s="5">
        <v>600</v>
      </c>
      <c r="D6" s="6"/>
      <c r="F6" s="1" t="s">
        <v>6</v>
      </c>
      <c r="G6" s="11">
        <v>1800</v>
      </c>
      <c r="H6" s="3" t="s">
        <v>7</v>
      </c>
      <c r="I6" s="11">
        <v>1000</v>
      </c>
      <c r="J6" s="16"/>
      <c r="K6" s="16" t="s">
        <v>31</v>
      </c>
      <c r="L6" s="16"/>
      <c r="M6" s="16"/>
      <c r="O6" s="17"/>
      <c r="P6" s="17"/>
      <c r="Q6" s="19"/>
      <c r="R6" s="17"/>
      <c r="T6" s="17"/>
      <c r="U6" s="17"/>
      <c r="V6" s="19"/>
      <c r="W6" s="17"/>
      <c r="Y6" s="17"/>
      <c r="Z6" s="17"/>
      <c r="AA6" s="19"/>
      <c r="AB6" s="17"/>
    </row>
    <row r="7" spans="1:28" x14ac:dyDescent="0.25">
      <c r="A7" s="13">
        <v>5</v>
      </c>
      <c r="B7" s="6" t="s">
        <v>16</v>
      </c>
      <c r="C7" s="7">
        <f>C4+C5+0.8*C6</f>
        <v>2480</v>
      </c>
      <c r="D7" s="6" t="s">
        <v>12</v>
      </c>
      <c r="F7" s="1" t="s">
        <v>8</v>
      </c>
      <c r="G7" s="11">
        <v>1200</v>
      </c>
      <c r="H7" s="3"/>
      <c r="J7" s="17"/>
      <c r="K7" s="17"/>
      <c r="L7" s="18" t="s">
        <v>30</v>
      </c>
      <c r="M7" s="17">
        <f>-G3</f>
        <v>2000</v>
      </c>
      <c r="S7" s="24"/>
      <c r="T7" s="25"/>
      <c r="U7" s="25"/>
      <c r="V7" s="25"/>
      <c r="W7" s="25"/>
      <c r="X7" s="26"/>
    </row>
    <row r="8" spans="1:28" x14ac:dyDescent="0.25">
      <c r="A8" s="13">
        <v>6</v>
      </c>
      <c r="B8" s="6" t="s">
        <v>17</v>
      </c>
      <c r="C8" s="7">
        <f>0.5*G6</f>
        <v>900</v>
      </c>
      <c r="D8" s="6" t="s">
        <v>12</v>
      </c>
      <c r="H8" s="3"/>
      <c r="J8" s="17"/>
      <c r="K8" s="17"/>
      <c r="L8" s="19" t="s">
        <v>42</v>
      </c>
      <c r="M8" s="17">
        <f>C5</f>
        <v>1000</v>
      </c>
      <c r="O8" s="16"/>
      <c r="P8" s="16" t="s">
        <v>43</v>
      </c>
      <c r="Q8" s="16"/>
      <c r="R8" s="16"/>
      <c r="S8" s="27"/>
      <c r="T8" s="15" t="s">
        <v>60</v>
      </c>
      <c r="U8" s="15"/>
      <c r="V8" s="15"/>
      <c r="W8" s="15"/>
      <c r="X8" s="28"/>
      <c r="Y8" s="16"/>
      <c r="Z8" s="16" t="s">
        <v>36</v>
      </c>
      <c r="AA8" s="16"/>
      <c r="AB8" s="16"/>
    </row>
    <row r="9" spans="1:28" x14ac:dyDescent="0.25">
      <c r="A9" s="13">
        <v>7</v>
      </c>
      <c r="B9" s="6" t="s">
        <v>18</v>
      </c>
      <c r="C9" s="5">
        <v>1000</v>
      </c>
      <c r="D9" s="6"/>
      <c r="F9" s="1" t="s">
        <v>9</v>
      </c>
      <c r="G9" s="2">
        <v>17500</v>
      </c>
      <c r="H9" s="3" t="s">
        <v>10</v>
      </c>
      <c r="I9" s="2">
        <v>17500</v>
      </c>
      <c r="O9" s="17" t="s">
        <v>42</v>
      </c>
      <c r="P9" s="17">
        <f>C5</f>
        <v>1000</v>
      </c>
      <c r="Q9" s="18"/>
      <c r="R9" s="17"/>
      <c r="S9" s="27"/>
      <c r="T9" s="14" t="s">
        <v>0</v>
      </c>
      <c r="U9" s="14">
        <f>K3</f>
        <v>15000</v>
      </c>
      <c r="V9" s="8" t="s">
        <v>71</v>
      </c>
      <c r="W9" s="14">
        <f>AB3</f>
        <v>8000</v>
      </c>
      <c r="X9" s="28"/>
      <c r="Y9" s="17"/>
      <c r="Z9" s="17"/>
      <c r="AA9" s="18" t="s">
        <v>30</v>
      </c>
      <c r="AB9" s="17">
        <f>I3</f>
        <v>7900</v>
      </c>
    </row>
    <row r="10" spans="1:28" x14ac:dyDescent="0.25">
      <c r="A10" s="13">
        <v>8</v>
      </c>
      <c r="B10" s="6" t="s">
        <v>19</v>
      </c>
      <c r="C10" s="5">
        <v>1000</v>
      </c>
      <c r="D10" s="6"/>
      <c r="J10" s="16"/>
      <c r="K10" s="16" t="s">
        <v>32</v>
      </c>
      <c r="L10" s="16"/>
      <c r="M10" s="16"/>
      <c r="Q10" s="14"/>
      <c r="S10" s="27"/>
      <c r="T10" s="14" t="s">
        <v>61</v>
      </c>
      <c r="U10" s="14">
        <f>-M7-M8</f>
        <v>-3000</v>
      </c>
      <c r="V10" s="9" t="s">
        <v>72</v>
      </c>
      <c r="W10" s="14">
        <f>AB9</f>
        <v>7900</v>
      </c>
      <c r="X10" s="28"/>
      <c r="Y10" s="17"/>
      <c r="Z10" s="17"/>
      <c r="AA10" s="19"/>
      <c r="AB10" s="17"/>
    </row>
    <row r="11" spans="1:28" x14ac:dyDescent="0.25">
      <c r="A11" s="13">
        <v>9</v>
      </c>
      <c r="B11" s="6" t="s">
        <v>20</v>
      </c>
      <c r="C11" s="5">
        <v>20</v>
      </c>
      <c r="D11" s="6"/>
      <c r="J11" s="17" t="s">
        <v>30</v>
      </c>
      <c r="K11" s="17">
        <f>G5</f>
        <v>1500</v>
      </c>
      <c r="L11" s="18" t="s">
        <v>40</v>
      </c>
      <c r="M11" s="17">
        <f>C4</f>
        <v>1000</v>
      </c>
      <c r="O11" s="16"/>
      <c r="P11" s="16" t="s">
        <v>52</v>
      </c>
      <c r="Q11" s="16"/>
      <c r="R11" s="16"/>
      <c r="S11" s="27"/>
      <c r="T11" s="14"/>
      <c r="U11" s="14"/>
      <c r="V11" s="9" t="s">
        <v>73</v>
      </c>
      <c r="W11" s="14">
        <f>U27</f>
        <v>376</v>
      </c>
      <c r="X11" s="28"/>
      <c r="Y11" s="17"/>
      <c r="Z11" s="17"/>
      <c r="AA11" s="19"/>
      <c r="AB11" s="17"/>
    </row>
    <row r="12" spans="1:28" x14ac:dyDescent="0.25">
      <c r="A12" s="13">
        <v>10</v>
      </c>
      <c r="B12" s="6" t="s">
        <v>21</v>
      </c>
      <c r="C12" s="7">
        <f>0.8*C7</f>
        <v>1984</v>
      </c>
      <c r="D12" s="6"/>
      <c r="J12" s="17" t="s">
        <v>51</v>
      </c>
      <c r="K12" s="17">
        <f>C10</f>
        <v>1000</v>
      </c>
      <c r="L12" s="19"/>
      <c r="M12" s="17"/>
      <c r="O12" s="17" t="s">
        <v>53</v>
      </c>
      <c r="P12" s="17">
        <f>C11</f>
        <v>20</v>
      </c>
      <c r="Q12" s="19"/>
      <c r="R12" s="17"/>
      <c r="S12" s="27"/>
      <c r="T12" s="14" t="s">
        <v>62</v>
      </c>
      <c r="U12" s="14">
        <f>K11+K12-M11</f>
        <v>1500</v>
      </c>
      <c r="V12" s="9"/>
      <c r="W12" s="14"/>
      <c r="X12" s="28"/>
      <c r="Y12" s="17"/>
      <c r="Z12" s="17"/>
      <c r="AA12" s="19"/>
      <c r="AB12" s="17"/>
    </row>
    <row r="13" spans="1:28" x14ac:dyDescent="0.25">
      <c r="A13" s="13">
        <v>11</v>
      </c>
      <c r="B13" s="6" t="s">
        <v>22</v>
      </c>
      <c r="C13" s="5">
        <v>2500</v>
      </c>
      <c r="D13" s="6"/>
      <c r="S13" s="27"/>
      <c r="T13" s="14" t="s">
        <v>63</v>
      </c>
      <c r="U13" s="14">
        <f>K25-M25</f>
        <v>496</v>
      </c>
      <c r="V13" s="9" t="s">
        <v>74</v>
      </c>
      <c r="W13" s="14">
        <f>AB15+AB16-Z15</f>
        <v>600</v>
      </c>
      <c r="X13" s="28"/>
    </row>
    <row r="14" spans="1:28" x14ac:dyDescent="0.25">
      <c r="A14" s="13">
        <v>12</v>
      </c>
      <c r="B14" s="6" t="s">
        <v>23</v>
      </c>
      <c r="C14" s="5">
        <v>2000</v>
      </c>
      <c r="D14" s="6"/>
      <c r="J14" s="16"/>
      <c r="K14" s="16" t="s">
        <v>33</v>
      </c>
      <c r="L14" s="16"/>
      <c r="M14" s="16"/>
      <c r="O14" s="16"/>
      <c r="P14" s="16" t="s">
        <v>44</v>
      </c>
      <c r="Q14" s="16"/>
      <c r="R14" s="16"/>
      <c r="S14" s="27"/>
      <c r="T14" s="14" t="s">
        <v>64</v>
      </c>
      <c r="U14" s="14">
        <f>K15+K16-M15-M16</f>
        <v>1400</v>
      </c>
      <c r="V14" s="9" t="s">
        <v>75</v>
      </c>
      <c r="W14" s="14">
        <f>AB21+AB22+AB23-Z21-Z22-Z23</f>
        <v>0</v>
      </c>
      <c r="X14" s="28"/>
      <c r="Y14" s="16"/>
      <c r="Z14" s="16" t="s">
        <v>37</v>
      </c>
      <c r="AA14" s="16"/>
      <c r="AB14" s="16"/>
    </row>
    <row r="15" spans="1:28" x14ac:dyDescent="0.25">
      <c r="A15" s="13">
        <v>13</v>
      </c>
      <c r="B15" s="6" t="s">
        <v>24</v>
      </c>
      <c r="C15" s="7">
        <f>C10</f>
        <v>1000</v>
      </c>
      <c r="D15" s="6" t="s">
        <v>12</v>
      </c>
      <c r="J15" s="17" t="s">
        <v>30</v>
      </c>
      <c r="K15" s="17">
        <f>G6</f>
        <v>1800</v>
      </c>
      <c r="L15" s="18" t="s">
        <v>49</v>
      </c>
      <c r="M15" s="17">
        <f>C8</f>
        <v>900</v>
      </c>
      <c r="O15" s="17" t="s">
        <v>45</v>
      </c>
      <c r="P15" s="17">
        <f>C6</f>
        <v>600</v>
      </c>
      <c r="Q15" s="18"/>
      <c r="R15" s="17"/>
      <c r="S15" s="27"/>
      <c r="T15" s="20" t="s">
        <v>8</v>
      </c>
      <c r="U15" s="14">
        <f>K19+K20+K21-M19-M20-M21-M22</f>
        <v>1480</v>
      </c>
      <c r="V15" s="9"/>
      <c r="W15" s="14"/>
      <c r="X15" s="28"/>
      <c r="Y15" s="17" t="s">
        <v>39</v>
      </c>
      <c r="Z15" s="17">
        <f>C3</f>
        <v>600</v>
      </c>
      <c r="AA15" s="18" t="s">
        <v>30</v>
      </c>
      <c r="AB15" s="17">
        <f>I5</f>
        <v>600</v>
      </c>
    </row>
    <row r="16" spans="1:28" x14ac:dyDescent="0.25">
      <c r="A16" s="13">
        <v>14</v>
      </c>
      <c r="B16" s="6" t="s">
        <v>25</v>
      </c>
      <c r="C16" s="7">
        <f>C11</f>
        <v>20</v>
      </c>
      <c r="D16" s="6" t="s">
        <v>12</v>
      </c>
      <c r="J16" s="17" t="s">
        <v>55</v>
      </c>
      <c r="K16" s="17">
        <f>C13</f>
        <v>2500</v>
      </c>
      <c r="L16" s="19" t="s">
        <v>57</v>
      </c>
      <c r="M16" s="17">
        <f>C14</f>
        <v>2000</v>
      </c>
      <c r="O16" s="17"/>
      <c r="P16" s="17"/>
      <c r="Q16" s="19"/>
      <c r="R16" s="17"/>
      <c r="S16" s="27"/>
      <c r="T16" s="14"/>
      <c r="U16" s="14"/>
      <c r="V16" s="9"/>
      <c r="W16" s="14"/>
      <c r="X16" s="28"/>
      <c r="Y16" s="17"/>
      <c r="Z16" s="17"/>
      <c r="AA16" s="19" t="s">
        <v>45</v>
      </c>
      <c r="AB16" s="17">
        <f>C6</f>
        <v>600</v>
      </c>
    </row>
    <row r="17" spans="10:28" x14ac:dyDescent="0.25">
      <c r="O17" s="17"/>
      <c r="P17" s="17"/>
      <c r="Q17" s="19"/>
      <c r="R17" s="17"/>
      <c r="S17" s="27"/>
      <c r="T17" s="14" t="s">
        <v>76</v>
      </c>
      <c r="U17" s="14">
        <f>SUM(U9:U16)</f>
        <v>16876</v>
      </c>
      <c r="V17" s="9" t="s">
        <v>77</v>
      </c>
      <c r="W17" s="14">
        <f>SUM(W9:W15)</f>
        <v>16876</v>
      </c>
      <c r="X17" s="28"/>
      <c r="Y17" s="17"/>
      <c r="Z17" s="17"/>
      <c r="AA17" s="19"/>
      <c r="AB17" s="17"/>
    </row>
    <row r="18" spans="10:28" x14ac:dyDescent="0.25">
      <c r="J18" s="16"/>
      <c r="K18" s="16" t="s">
        <v>34</v>
      </c>
      <c r="L18" s="16"/>
      <c r="M18" s="16"/>
      <c r="O18" s="17"/>
      <c r="P18" s="17"/>
      <c r="Q18" s="19"/>
      <c r="R18" s="17"/>
      <c r="S18" s="27"/>
      <c r="T18" s="14"/>
      <c r="U18" s="14"/>
      <c r="V18" s="9"/>
      <c r="W18" s="14"/>
      <c r="X18" s="28"/>
      <c r="Y18" s="17"/>
      <c r="Z18" s="17"/>
      <c r="AA18" s="19"/>
      <c r="AB18" s="17"/>
    </row>
    <row r="19" spans="10:28" x14ac:dyDescent="0.25">
      <c r="J19" s="17" t="s">
        <v>30</v>
      </c>
      <c r="K19" s="17">
        <f>G7</f>
        <v>1200</v>
      </c>
      <c r="L19" s="18" t="s">
        <v>39</v>
      </c>
      <c r="M19" s="17">
        <f>C3</f>
        <v>600</v>
      </c>
      <c r="S19" s="27"/>
      <c r="T19" s="14"/>
      <c r="U19" s="14"/>
      <c r="V19" s="14"/>
      <c r="W19" s="14"/>
      <c r="X19" s="28"/>
    </row>
    <row r="20" spans="10:28" x14ac:dyDescent="0.25">
      <c r="J20" s="17" t="s">
        <v>49</v>
      </c>
      <c r="K20" s="17">
        <f>C8</f>
        <v>900</v>
      </c>
      <c r="L20" s="19" t="s">
        <v>50</v>
      </c>
      <c r="M20" s="17">
        <f>C9</f>
        <v>1000</v>
      </c>
      <c r="O20" s="16"/>
      <c r="P20" s="16" t="s">
        <v>48</v>
      </c>
      <c r="Q20" s="16"/>
      <c r="R20" s="16"/>
      <c r="S20" s="27"/>
      <c r="T20" s="15" t="s">
        <v>65</v>
      </c>
      <c r="U20" s="15"/>
      <c r="V20" s="15"/>
      <c r="W20" s="15"/>
      <c r="X20" s="28"/>
      <c r="Y20" s="16"/>
      <c r="Z20" s="16" t="s">
        <v>38</v>
      </c>
      <c r="AA20" s="16"/>
      <c r="AB20" s="16"/>
    </row>
    <row r="21" spans="10:28" x14ac:dyDescent="0.25">
      <c r="J21" s="17" t="s">
        <v>57</v>
      </c>
      <c r="K21" s="17">
        <f>C14</f>
        <v>2000</v>
      </c>
      <c r="L21" s="19" t="s">
        <v>58</v>
      </c>
      <c r="M21" s="17">
        <f>C15</f>
        <v>1000</v>
      </c>
      <c r="O21" s="17" t="s">
        <v>54</v>
      </c>
      <c r="P21" s="17">
        <f>C12</f>
        <v>1984</v>
      </c>
      <c r="Q21" s="18" t="s">
        <v>47</v>
      </c>
      <c r="R21" s="17">
        <f>C7</f>
        <v>2480</v>
      </c>
      <c r="S21" s="27"/>
      <c r="T21" s="14" t="s">
        <v>62</v>
      </c>
      <c r="U21" s="14">
        <f>P3</f>
        <v>1000</v>
      </c>
      <c r="V21" s="8" t="s">
        <v>66</v>
      </c>
      <c r="W21" s="14">
        <f>W3</f>
        <v>2500</v>
      </c>
      <c r="X21" s="28"/>
      <c r="Y21" s="17" t="s">
        <v>50</v>
      </c>
      <c r="Z21" s="17">
        <f>C9</f>
        <v>1000</v>
      </c>
      <c r="AA21" s="18" t="s">
        <v>30</v>
      </c>
      <c r="AB21" s="17">
        <f>I6</f>
        <v>1000</v>
      </c>
    </row>
    <row r="22" spans="10:28" x14ac:dyDescent="0.25">
      <c r="J22" s="17"/>
      <c r="K22" s="17"/>
      <c r="L22" s="19" t="s">
        <v>59</v>
      </c>
      <c r="M22" s="17">
        <f>C16</f>
        <v>20</v>
      </c>
      <c r="O22" s="17"/>
      <c r="P22" s="17"/>
      <c r="Q22" s="19"/>
      <c r="R22" s="17"/>
      <c r="S22" s="27"/>
      <c r="T22" s="14" t="s">
        <v>67</v>
      </c>
      <c r="U22" s="14">
        <f>P12</f>
        <v>20</v>
      </c>
      <c r="V22" s="9"/>
      <c r="W22" s="14"/>
      <c r="X22" s="28"/>
      <c r="Y22" s="17" t="s">
        <v>58</v>
      </c>
      <c r="Z22" s="17">
        <f>C15</f>
        <v>1000</v>
      </c>
      <c r="AA22" s="19" t="s">
        <v>51</v>
      </c>
      <c r="AB22" s="17">
        <f>C10</f>
        <v>1000</v>
      </c>
    </row>
    <row r="23" spans="10:28" x14ac:dyDescent="0.25">
      <c r="O23" s="17"/>
      <c r="P23" s="17"/>
      <c r="Q23" s="19"/>
      <c r="R23" s="17"/>
      <c r="S23" s="27"/>
      <c r="T23" s="14" t="s">
        <v>68</v>
      </c>
      <c r="U23" s="14">
        <f>P15</f>
        <v>600</v>
      </c>
      <c r="V23" s="9"/>
      <c r="W23" s="14"/>
      <c r="X23" s="28"/>
      <c r="Y23" s="17" t="s">
        <v>59</v>
      </c>
      <c r="Z23" s="17">
        <f>C16</f>
        <v>20</v>
      </c>
      <c r="AA23" s="19" t="s">
        <v>53</v>
      </c>
      <c r="AB23" s="17">
        <f>C11</f>
        <v>20</v>
      </c>
    </row>
    <row r="24" spans="10:28" x14ac:dyDescent="0.25">
      <c r="J24" s="16"/>
      <c r="K24" s="16" t="s">
        <v>46</v>
      </c>
      <c r="L24" s="16"/>
      <c r="M24" s="16"/>
      <c r="O24" s="17"/>
      <c r="P24" s="17"/>
      <c r="Q24" s="19"/>
      <c r="R24" s="17"/>
      <c r="S24" s="27"/>
      <c r="T24" s="14" t="s">
        <v>69</v>
      </c>
      <c r="U24" s="14">
        <f>P9</f>
        <v>1000</v>
      </c>
      <c r="V24" s="9"/>
      <c r="W24" s="14"/>
      <c r="X24" s="28"/>
      <c r="Y24" s="17"/>
      <c r="Z24" s="17"/>
      <c r="AA24" s="19"/>
      <c r="AB24" s="17"/>
    </row>
    <row r="25" spans="10:28" x14ac:dyDescent="0.25">
      <c r="J25" s="17" t="s">
        <v>47</v>
      </c>
      <c r="K25" s="17">
        <f>C7</f>
        <v>2480</v>
      </c>
      <c r="L25" s="18" t="s">
        <v>54</v>
      </c>
      <c r="M25" s="17">
        <f>C12</f>
        <v>1984</v>
      </c>
      <c r="S25" s="27"/>
      <c r="T25" s="14" t="s">
        <v>70</v>
      </c>
      <c r="U25" s="14">
        <f>P21-R21</f>
        <v>-496</v>
      </c>
      <c r="V25" s="14"/>
      <c r="W25" s="14"/>
      <c r="X25" s="28"/>
    </row>
    <row r="26" spans="10:28" x14ac:dyDescent="0.25">
      <c r="J26" s="17"/>
      <c r="K26" s="17"/>
      <c r="L26" s="19"/>
      <c r="M26" s="17"/>
      <c r="S26" s="27"/>
      <c r="T26" s="14" t="s">
        <v>28</v>
      </c>
      <c r="U26" s="14">
        <f>SUM(U21:U25)</f>
        <v>2124</v>
      </c>
      <c r="V26" s="14" t="s">
        <v>27</v>
      </c>
      <c r="W26" s="14">
        <f>SUM(W21:W25)</f>
        <v>2500</v>
      </c>
      <c r="X26" s="28"/>
    </row>
    <row r="27" spans="10:28" x14ac:dyDescent="0.25">
      <c r="J27" s="17"/>
      <c r="K27" s="17"/>
      <c r="L27" s="19"/>
      <c r="M27" s="17"/>
      <c r="S27" s="27"/>
      <c r="T27" s="29" t="s">
        <v>26</v>
      </c>
      <c r="U27" s="29">
        <f>W26-U26</f>
        <v>376</v>
      </c>
      <c r="V27" s="14"/>
      <c r="W27" s="14"/>
      <c r="X27" s="28"/>
    </row>
    <row r="28" spans="10:28" x14ac:dyDescent="0.25">
      <c r="J28" s="17"/>
      <c r="K28" s="17"/>
      <c r="L28" s="19"/>
      <c r="M28" s="17"/>
      <c r="P28" s="12" t="s">
        <v>81</v>
      </c>
      <c r="Q28" s="33">
        <f>U27/(W9+W10+W11)</f>
        <v>2.3101499139837799E-2</v>
      </c>
      <c r="S28" s="27"/>
      <c r="T28" s="14"/>
      <c r="U28" s="14"/>
      <c r="V28" s="14"/>
      <c r="W28" s="14"/>
      <c r="X28" s="28"/>
    </row>
    <row r="29" spans="10:28" x14ac:dyDescent="0.25">
      <c r="P29" s="12"/>
      <c r="Q29" s="12"/>
      <c r="S29" s="27"/>
      <c r="T29" s="21" t="s">
        <v>78</v>
      </c>
      <c r="U29" s="21"/>
      <c r="V29" s="21"/>
      <c r="W29" s="21"/>
      <c r="X29" s="28"/>
    </row>
    <row r="30" spans="10:28" x14ac:dyDescent="0.25">
      <c r="P30" s="12" t="s">
        <v>82</v>
      </c>
      <c r="Q30" s="33">
        <f>U27/W21</f>
        <v>0.15040000000000001</v>
      </c>
      <c r="S30" s="27"/>
      <c r="T30" s="20" t="s">
        <v>79</v>
      </c>
      <c r="U30" s="20">
        <f>K20+K21</f>
        <v>2900</v>
      </c>
      <c r="V30" s="22" t="s">
        <v>80</v>
      </c>
      <c r="W30" s="20">
        <f>M19+M20+M21+M22</f>
        <v>2620</v>
      </c>
      <c r="X30" s="28"/>
    </row>
    <row r="31" spans="10:28" x14ac:dyDescent="0.25">
      <c r="P31" s="12" t="s">
        <v>83</v>
      </c>
      <c r="Q31" s="12">
        <f>W21/U17</f>
        <v>0.14813936951884332</v>
      </c>
      <c r="S31" s="27"/>
      <c r="T31" s="20"/>
      <c r="U31" s="20"/>
      <c r="V31" s="23"/>
      <c r="W31" s="20"/>
      <c r="X31" s="28"/>
    </row>
    <row r="32" spans="10:28" x14ac:dyDescent="0.25">
      <c r="P32" s="12" t="s">
        <v>84</v>
      </c>
      <c r="Q32" s="12">
        <f>U17/(W9+W10+W11)</f>
        <v>1.0368640943720815</v>
      </c>
      <c r="S32" s="27"/>
      <c r="T32" s="20" t="s">
        <v>78</v>
      </c>
      <c r="U32" s="20">
        <f>U30-W30</f>
        <v>280</v>
      </c>
      <c r="V32" s="23"/>
      <c r="W32" s="20"/>
      <c r="X32" s="28"/>
    </row>
    <row r="33" spans="19:24" x14ac:dyDescent="0.25">
      <c r="S33" s="27"/>
      <c r="T33" s="20"/>
      <c r="U33" s="20"/>
      <c r="V33" s="23"/>
      <c r="W33" s="20"/>
      <c r="X33" s="28"/>
    </row>
    <row r="34" spans="19:24" ht="15.75" thickBot="1" x14ac:dyDescent="0.3">
      <c r="S34" s="30"/>
      <c r="T34" s="31"/>
      <c r="U34" s="31"/>
      <c r="V34" s="31"/>
      <c r="W34" s="31"/>
      <c r="X34" s="32"/>
    </row>
  </sheetData>
  <mergeCells count="3">
    <mergeCell ref="T8:W8"/>
    <mergeCell ref="T20:W20"/>
    <mergeCell ref="T29:W29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MVSO.CZ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mensikm</dc:creator>
  <cp:lastModifiedBy>mensikm</cp:lastModifiedBy>
  <dcterms:created xsi:type="dcterms:W3CDTF">2022-12-16T08:01:02Z</dcterms:created>
  <dcterms:modified xsi:type="dcterms:W3CDTF">2022-12-16T09:11:35Z</dcterms:modified>
</cp:coreProperties>
</file>