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I\ZS2022\"/>
    </mc:Choice>
  </mc:AlternateContent>
  <xr:revisionPtr revIDLastSave="0" documentId="13_ncr:1_{6F843741-0394-411B-9011-EB3EA53E9598}" xr6:coauthVersionLast="47" xr6:coauthVersionMax="47" xr10:uidLastSave="{00000000-0000-0000-0000-000000000000}"/>
  <bookViews>
    <workbookView xWindow="-28920" yWindow="-120" windowWidth="29040" windowHeight="17640" activeTab="1" xr2:uid="{1FB23337-54AD-4D15-9043-A79E09A07AF1}"/>
  </bookViews>
  <sheets>
    <sheet name="FNprubezne" sheetId="1" r:id="rId1"/>
    <sheet name="FNnakonci" sheetId="2" r:id="rId2"/>
    <sheet name="VP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6" i="1"/>
  <c r="Q11" i="2"/>
  <c r="Q6" i="2"/>
  <c r="K18" i="3"/>
  <c r="O15" i="3"/>
  <c r="G15" i="3"/>
  <c r="O10" i="3"/>
  <c r="O9" i="3"/>
  <c r="G9" i="3"/>
  <c r="D14" i="3"/>
  <c r="O4" i="3"/>
  <c r="K7" i="3" s="1"/>
  <c r="D13" i="3"/>
  <c r="G4" i="3"/>
  <c r="I20" i="1"/>
  <c r="I20" i="2"/>
  <c r="I17" i="2"/>
  <c r="S9" i="2"/>
  <c r="N14" i="2"/>
  <c r="D15" i="2"/>
  <c r="D16" i="2"/>
  <c r="D14" i="2"/>
  <c r="D12" i="2"/>
  <c r="D11" i="2"/>
  <c r="D10" i="2"/>
  <c r="G15" i="2"/>
  <c r="G11" i="2"/>
  <c r="G5" i="2"/>
  <c r="I17" i="1"/>
  <c r="I12" i="1"/>
  <c r="I7" i="1"/>
  <c r="N14" i="1"/>
  <c r="N9" i="1"/>
  <c r="N4" i="1"/>
  <c r="Q4" i="1" s="1"/>
  <c r="S4" i="1" s="1"/>
  <c r="G9" i="1" s="1"/>
  <c r="D12" i="1"/>
  <c r="D11" i="1"/>
  <c r="D10" i="1"/>
  <c r="G15" i="1"/>
  <c r="G11" i="1"/>
  <c r="G5" i="1"/>
  <c r="K12" i="3" l="1"/>
  <c r="N4" i="2"/>
  <c r="Q4" i="2" s="1"/>
  <c r="S4" i="2" s="1"/>
  <c r="G9" i="2" s="1"/>
  <c r="N9" i="2"/>
  <c r="Q9" i="1"/>
  <c r="S9" i="1" s="1"/>
  <c r="G14" i="1" s="1"/>
  <c r="Q14" i="1" s="1"/>
  <c r="I7" i="2" l="1"/>
  <c r="Q14" i="2"/>
  <c r="I12" i="2"/>
  <c r="Q9" i="2"/>
  <c r="G14" i="2" s="1"/>
</calcChain>
</file>

<file path=xl/sharedStrings.xml><?xml version="1.0" encoding="utf-8"?>
<sst xmlns="http://schemas.openxmlformats.org/spreadsheetml/2006/main" count="116" uniqueCount="55">
  <si>
    <t>1.</t>
  </si>
  <si>
    <t>2.</t>
  </si>
  <si>
    <t>3.</t>
  </si>
  <si>
    <t>Q</t>
  </si>
  <si>
    <t>Vj</t>
  </si>
  <si>
    <t>FN</t>
  </si>
  <si>
    <t>Cj</t>
  </si>
  <si>
    <t>vyrábíme kola</t>
  </si>
  <si>
    <t>FN se uznávají průběžně</t>
  </si>
  <si>
    <t>N</t>
  </si>
  <si>
    <t>FN 1 st</t>
  </si>
  <si>
    <t>VN 1 st</t>
  </si>
  <si>
    <t>Sklad 1 st.</t>
  </si>
  <si>
    <t>IV - PSN</t>
  </si>
  <si>
    <t>PSN 1 st</t>
  </si>
  <si>
    <t>Převod do 2 st</t>
  </si>
  <si>
    <t>Dokončení 1 st</t>
  </si>
  <si>
    <t>Převod z 1 st</t>
  </si>
  <si>
    <t>VN 2 st</t>
  </si>
  <si>
    <t>FN 2 st</t>
  </si>
  <si>
    <t>Dokončení 2 st</t>
  </si>
  <si>
    <t>PSN 2 st</t>
  </si>
  <si>
    <t>Sklad 2 st</t>
  </si>
  <si>
    <t>Převod do 3. st</t>
  </si>
  <si>
    <t>Převod z 2 st</t>
  </si>
  <si>
    <t>VN 3 st</t>
  </si>
  <si>
    <t>FN 3 st</t>
  </si>
  <si>
    <t>Finální výkon</t>
  </si>
  <si>
    <t>Sklad Hot. Výr</t>
  </si>
  <si>
    <t>PSN celk</t>
  </si>
  <si>
    <t>Kalkulace</t>
  </si>
  <si>
    <t>1st</t>
  </si>
  <si>
    <t>2st</t>
  </si>
  <si>
    <t>3st</t>
  </si>
  <si>
    <t>N 1st</t>
  </si>
  <si>
    <t>N 2st</t>
  </si>
  <si>
    <t>N 3st</t>
  </si>
  <si>
    <t>VPVH 1st</t>
  </si>
  <si>
    <t>VPVH 2st</t>
  </si>
  <si>
    <t>VPVH 3st</t>
  </si>
  <si>
    <t>Celkově</t>
  </si>
  <si>
    <t>Úklid</t>
  </si>
  <si>
    <t>Kč/ 100 m2</t>
  </si>
  <si>
    <t>Kč</t>
  </si>
  <si>
    <t>Skutečnost</t>
  </si>
  <si>
    <t>CN</t>
  </si>
  <si>
    <t>VP VH</t>
  </si>
  <si>
    <t>AC</t>
  </si>
  <si>
    <t>VC</t>
  </si>
  <si>
    <t>100 m2</t>
  </si>
  <si>
    <t>100m2</t>
  </si>
  <si>
    <t>IV</t>
  </si>
  <si>
    <t>VPVH</t>
  </si>
  <si>
    <t>AC + zisk</t>
  </si>
  <si>
    <t>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</si>
</sst>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7" formatCode="_-* #,##0\ &quot;Kč&quot;_-;\-* #,##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167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67" fontId="0" fillId="0" borderId="0" xfId="0" applyNumberFormat="1"/>
    <xf numFmtId="167" fontId="0" fillId="0" borderId="2" xfId="1" applyNumberFormat="1" applyFont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44" fontId="0" fillId="0" borderId="0" xfId="0" applyNumberFormat="1"/>
    <xf numFmtId="0" fontId="2" fillId="0" borderId="0" xfId="0" applyFont="1"/>
    <xf numFmtId="167" fontId="2" fillId="0" borderId="0" xfId="0" applyNumberFormat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A014-9FCC-498B-ABBF-59155C9056A8}">
  <dimension ref="A1:S20"/>
  <sheetViews>
    <sheetView topLeftCell="B1" zoomScale="140" zoomScaleNormal="140" workbookViewId="0">
      <pane xSplit="3" topLeftCell="E1" activePane="topRight" state="frozenSplit"/>
      <selection activeCell="B1" sqref="B1"/>
      <selection pane="topRight" activeCell="M19" sqref="M19"/>
    </sheetView>
  </sheetViews>
  <sheetFormatPr defaultRowHeight="15" x14ac:dyDescent="0.25"/>
  <cols>
    <col min="1" max="1" width="4.140625" customWidth="1"/>
    <col min="2" max="2" width="10.85546875" bestFit="1" customWidth="1"/>
    <col min="3" max="3" width="9.7109375" bestFit="1" customWidth="1"/>
    <col min="4" max="4" width="13.5703125" bestFit="1" customWidth="1"/>
    <col min="5" max="5" width="4.42578125" customWidth="1"/>
    <col min="6" max="6" width="8.28515625" customWidth="1"/>
    <col min="7" max="7" width="14.85546875" bestFit="1" customWidth="1"/>
    <col min="9" max="9" width="12" bestFit="1" customWidth="1"/>
    <col min="10" max="10" width="2" customWidth="1"/>
    <col min="11" max="11" width="5" customWidth="1"/>
    <col min="13" max="13" width="15.28515625" bestFit="1" customWidth="1"/>
    <col min="14" max="14" width="14.85546875" bestFit="1" customWidth="1"/>
    <col min="15" max="15" width="2.7109375" customWidth="1"/>
    <col min="16" max="16" width="8.5703125" bestFit="1" customWidth="1"/>
    <col min="17" max="17" width="14.85546875" bestFit="1" customWidth="1"/>
    <col min="18" max="18" width="12" customWidth="1"/>
    <col min="19" max="19" width="14.85546875" bestFit="1" customWidth="1"/>
  </cols>
  <sheetData>
    <row r="1" spans="1:19" x14ac:dyDescent="0.25">
      <c r="B1" s="1" t="s">
        <v>7</v>
      </c>
      <c r="C1" s="1"/>
      <c r="D1" s="1"/>
      <c r="F1" t="s">
        <v>8</v>
      </c>
    </row>
    <row r="2" spans="1:19" x14ac:dyDescent="0.25">
      <c r="B2" t="s">
        <v>3</v>
      </c>
      <c r="C2" t="s">
        <v>4</v>
      </c>
      <c r="D2" t="s">
        <v>5</v>
      </c>
    </row>
    <row r="3" spans="1:19" x14ac:dyDescent="0.25">
      <c r="A3" t="s">
        <v>0</v>
      </c>
      <c r="B3">
        <v>1000</v>
      </c>
      <c r="C3" s="3">
        <v>2000</v>
      </c>
      <c r="D3" s="3">
        <v>3000000</v>
      </c>
      <c r="F3" s="4"/>
      <c r="G3" s="4" t="s">
        <v>34</v>
      </c>
      <c r="H3" s="4"/>
      <c r="I3" s="4"/>
      <c r="K3" s="4"/>
      <c r="L3" s="4" t="s">
        <v>13</v>
      </c>
      <c r="M3" s="4"/>
      <c r="N3" s="4"/>
      <c r="P3" s="4"/>
      <c r="Q3" s="4" t="s">
        <v>12</v>
      </c>
      <c r="R3" s="4"/>
      <c r="S3" s="4"/>
    </row>
    <row r="4" spans="1:19" x14ac:dyDescent="0.25">
      <c r="A4" t="s">
        <v>1</v>
      </c>
      <c r="B4">
        <v>900</v>
      </c>
      <c r="C4" s="3">
        <v>5000</v>
      </c>
      <c r="D4" s="3">
        <v>2700000</v>
      </c>
      <c r="F4" t="s">
        <v>11</v>
      </c>
      <c r="G4" s="7">
        <v>2000000</v>
      </c>
      <c r="H4" s="5"/>
      <c r="M4" s="8" t="s">
        <v>16</v>
      </c>
      <c r="N4" s="8">
        <f>B3*D10</f>
        <v>5000000</v>
      </c>
      <c r="P4" t="s">
        <v>14</v>
      </c>
      <c r="Q4" s="7">
        <f>N4</f>
        <v>5000000</v>
      </c>
      <c r="R4" s="5" t="s">
        <v>15</v>
      </c>
      <c r="S4" s="7">
        <f>Q4/B3*B4</f>
        <v>4500000</v>
      </c>
    </row>
    <row r="5" spans="1:19" x14ac:dyDescent="0.25">
      <c r="A5" t="s">
        <v>2</v>
      </c>
      <c r="B5">
        <v>850</v>
      </c>
      <c r="C5" s="3">
        <v>8000</v>
      </c>
      <c r="D5" s="3">
        <v>3400000</v>
      </c>
      <c r="F5" t="s">
        <v>10</v>
      </c>
      <c r="G5" s="7">
        <f>D3</f>
        <v>3000000</v>
      </c>
      <c r="H5" s="6"/>
      <c r="M5" s="6"/>
      <c r="R5" s="6"/>
    </row>
    <row r="6" spans="1:19" x14ac:dyDescent="0.25">
      <c r="H6" s="6"/>
      <c r="M6" s="6"/>
      <c r="P6" s="12" t="s">
        <v>54</v>
      </c>
      <c r="Q6" s="13">
        <f>Q4-S4</f>
        <v>500000</v>
      </c>
      <c r="R6" s="6"/>
    </row>
    <row r="7" spans="1:19" x14ac:dyDescent="0.25">
      <c r="A7" t="s">
        <v>6</v>
      </c>
      <c r="B7" s="3">
        <v>30000</v>
      </c>
      <c r="H7" t="s">
        <v>37</v>
      </c>
      <c r="I7" s="7">
        <f>N4-G4-G5</f>
        <v>0</v>
      </c>
    </row>
    <row r="8" spans="1:19" x14ac:dyDescent="0.25">
      <c r="F8" s="4"/>
      <c r="G8" s="4" t="s">
        <v>35</v>
      </c>
      <c r="H8" s="4"/>
      <c r="I8" s="4"/>
      <c r="K8" s="4"/>
      <c r="L8" s="4" t="s">
        <v>13</v>
      </c>
      <c r="M8" s="4"/>
      <c r="N8" s="4"/>
      <c r="P8" s="4"/>
      <c r="Q8" s="4" t="s">
        <v>22</v>
      </c>
      <c r="R8" s="4"/>
      <c r="S8" s="4"/>
    </row>
    <row r="9" spans="1:19" x14ac:dyDescent="0.25">
      <c r="B9" t="s">
        <v>30</v>
      </c>
      <c r="F9" t="s">
        <v>17</v>
      </c>
      <c r="G9" s="7">
        <f>S4</f>
        <v>4500000</v>
      </c>
      <c r="H9" s="5"/>
      <c r="M9" s="5" t="s">
        <v>20</v>
      </c>
      <c r="N9" s="7">
        <f>B4*D11</f>
        <v>11700000</v>
      </c>
      <c r="P9" t="s">
        <v>21</v>
      </c>
      <c r="Q9" s="7">
        <f>N9</f>
        <v>11700000</v>
      </c>
      <c r="R9" s="5" t="s">
        <v>23</v>
      </c>
      <c r="S9" s="7">
        <f>Q9/900*B5</f>
        <v>11050000</v>
      </c>
    </row>
    <row r="10" spans="1:19" x14ac:dyDescent="0.25">
      <c r="B10" t="s">
        <v>31</v>
      </c>
      <c r="D10" s="7">
        <f>C3+D3/B3</f>
        <v>5000</v>
      </c>
      <c r="F10" t="s">
        <v>18</v>
      </c>
      <c r="G10" s="7">
        <v>4500000</v>
      </c>
      <c r="H10" s="6"/>
      <c r="M10" s="6"/>
      <c r="R10" s="6"/>
    </row>
    <row r="11" spans="1:19" x14ac:dyDescent="0.25">
      <c r="B11" t="s">
        <v>32</v>
      </c>
      <c r="D11" s="7">
        <f>C4+D4/B4+D10</f>
        <v>13000</v>
      </c>
      <c r="F11" t="s">
        <v>19</v>
      </c>
      <c r="G11" s="7">
        <f>D4</f>
        <v>2700000</v>
      </c>
      <c r="H11" s="6"/>
      <c r="M11" s="6"/>
      <c r="P11" s="12" t="s">
        <v>54</v>
      </c>
      <c r="Q11" s="13">
        <f>Q9-S9</f>
        <v>650000</v>
      </c>
      <c r="R11" s="6"/>
    </row>
    <row r="12" spans="1:19" x14ac:dyDescent="0.25">
      <c r="B12" t="s">
        <v>33</v>
      </c>
      <c r="D12" s="7">
        <f>D11+C5+D5/B5</f>
        <v>25000</v>
      </c>
      <c r="H12" t="s">
        <v>38</v>
      </c>
      <c r="I12" s="7">
        <f>N9-G9-G10-G11</f>
        <v>0</v>
      </c>
    </row>
    <row r="13" spans="1:19" x14ac:dyDescent="0.25">
      <c r="F13" s="4"/>
      <c r="G13" s="4" t="s">
        <v>36</v>
      </c>
      <c r="H13" s="4"/>
      <c r="I13" s="4"/>
      <c r="K13" s="4"/>
      <c r="L13" s="4" t="s">
        <v>13</v>
      </c>
      <c r="M13" s="4"/>
      <c r="N13" s="4"/>
      <c r="P13" s="4"/>
      <c r="Q13" s="4" t="s">
        <v>28</v>
      </c>
      <c r="R13" s="4"/>
      <c r="S13" s="4"/>
    </row>
    <row r="14" spans="1:19" x14ac:dyDescent="0.25">
      <c r="F14" s="9" t="s">
        <v>24</v>
      </c>
      <c r="G14" s="7">
        <f>S9</f>
        <v>11050000</v>
      </c>
      <c r="H14" s="5"/>
      <c r="M14" s="5" t="s">
        <v>27</v>
      </c>
      <c r="N14" s="7">
        <f>B5*D12</f>
        <v>21250000</v>
      </c>
      <c r="P14" t="s">
        <v>29</v>
      </c>
      <c r="Q14" s="7">
        <f>N14</f>
        <v>21250000</v>
      </c>
      <c r="R14" s="5"/>
    </row>
    <row r="15" spans="1:19" x14ac:dyDescent="0.25">
      <c r="F15" s="9" t="s">
        <v>25</v>
      </c>
      <c r="G15" s="7">
        <f>B5*C5</f>
        <v>6800000</v>
      </c>
      <c r="H15" s="6"/>
      <c r="M15" s="6"/>
      <c r="R15" s="6"/>
    </row>
    <row r="16" spans="1:19" x14ac:dyDescent="0.25">
      <c r="F16" s="9" t="s">
        <v>26</v>
      </c>
      <c r="G16" s="7">
        <v>3400000</v>
      </c>
      <c r="H16" s="6"/>
      <c r="M16" s="6"/>
      <c r="R16" s="6"/>
    </row>
    <row r="17" spans="8:9" x14ac:dyDescent="0.25">
      <c r="H17" t="s">
        <v>39</v>
      </c>
      <c r="I17" s="7">
        <f>N14-G14-G15-G16</f>
        <v>0</v>
      </c>
    </row>
    <row r="20" spans="8:9" x14ac:dyDescent="0.25">
      <c r="H20" t="s">
        <v>40</v>
      </c>
      <c r="I20" s="7">
        <f>I17+I12+I7</f>
        <v>0</v>
      </c>
    </row>
  </sheetData>
  <mergeCells count="1">
    <mergeCell ref="B1:D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9B27-0140-482F-BA46-23CC074F3C70}">
  <dimension ref="A1:S20"/>
  <sheetViews>
    <sheetView tabSelected="1" topLeftCell="B1" zoomScale="140" zoomScaleNormal="140" workbookViewId="0">
      <pane xSplit="3" topLeftCell="E1" activePane="topRight" state="frozenSplit"/>
      <selection activeCell="B1" sqref="B1"/>
      <selection pane="topRight" activeCell="P6" sqref="P6:Q6"/>
    </sheetView>
  </sheetViews>
  <sheetFormatPr defaultRowHeight="15" x14ac:dyDescent="0.25"/>
  <cols>
    <col min="1" max="1" width="4.140625" customWidth="1"/>
    <col min="2" max="2" width="10.85546875" bestFit="1" customWidth="1"/>
    <col min="3" max="3" width="9.7109375" bestFit="1" customWidth="1"/>
    <col min="4" max="4" width="13.5703125" bestFit="1" customWidth="1"/>
    <col min="5" max="5" width="4.42578125" customWidth="1"/>
    <col min="6" max="6" width="8.28515625" customWidth="1"/>
    <col min="7" max="7" width="14.85546875" bestFit="1" customWidth="1"/>
    <col min="9" max="9" width="13.5703125" bestFit="1" customWidth="1"/>
    <col min="10" max="10" width="2" customWidth="1"/>
    <col min="11" max="11" width="5" customWidth="1"/>
    <col min="13" max="13" width="15.28515625" bestFit="1" customWidth="1"/>
    <col min="14" max="14" width="14.85546875" bestFit="1" customWidth="1"/>
    <col min="15" max="15" width="2.7109375" customWidth="1"/>
    <col min="16" max="16" width="8.5703125" bestFit="1" customWidth="1"/>
    <col min="17" max="17" width="14.85546875" bestFit="1" customWidth="1"/>
    <col min="18" max="18" width="12" customWidth="1"/>
    <col min="19" max="19" width="14.85546875" bestFit="1" customWidth="1"/>
  </cols>
  <sheetData>
    <row r="1" spans="1:19" x14ac:dyDescent="0.25">
      <c r="B1" s="1" t="s">
        <v>7</v>
      </c>
      <c r="C1" s="1"/>
      <c r="D1" s="1"/>
      <c r="F1" t="s">
        <v>8</v>
      </c>
    </row>
    <row r="2" spans="1:19" x14ac:dyDescent="0.25">
      <c r="B2" t="s">
        <v>3</v>
      </c>
      <c r="C2" t="s">
        <v>4</v>
      </c>
      <c r="D2" t="s">
        <v>5</v>
      </c>
    </row>
    <row r="3" spans="1:19" x14ac:dyDescent="0.25">
      <c r="A3" t="s">
        <v>0</v>
      </c>
      <c r="B3">
        <v>1000</v>
      </c>
      <c r="C3" s="3">
        <v>2000</v>
      </c>
      <c r="D3" s="3">
        <v>3000000</v>
      </c>
      <c r="F3" s="4"/>
      <c r="G3" s="4" t="s">
        <v>34</v>
      </c>
      <c r="H3" s="4"/>
      <c r="I3" s="4"/>
      <c r="K3" s="4"/>
      <c r="L3" s="4" t="s">
        <v>13</v>
      </c>
      <c r="M3" s="4"/>
      <c r="N3" s="4"/>
      <c r="P3" s="4"/>
      <c r="Q3" s="4" t="s">
        <v>12</v>
      </c>
      <c r="R3" s="4"/>
      <c r="S3" s="4"/>
    </row>
    <row r="4" spans="1:19" x14ac:dyDescent="0.25">
      <c r="A4" t="s">
        <v>1</v>
      </c>
      <c r="B4">
        <v>900</v>
      </c>
      <c r="C4" s="3">
        <v>5000</v>
      </c>
      <c r="D4" s="3">
        <v>2700000</v>
      </c>
      <c r="F4" t="s">
        <v>11</v>
      </c>
      <c r="G4" s="7">
        <v>2000000</v>
      </c>
      <c r="H4" s="5"/>
      <c r="M4" s="8" t="s">
        <v>16</v>
      </c>
      <c r="N4" s="8">
        <f>B3*D10</f>
        <v>2000000</v>
      </c>
      <c r="P4" t="s">
        <v>14</v>
      </c>
      <c r="Q4" s="7">
        <f>N4</f>
        <v>2000000</v>
      </c>
      <c r="R4" s="5" t="s">
        <v>15</v>
      </c>
      <c r="S4" s="7">
        <f>Q4/B3*B4</f>
        <v>1800000</v>
      </c>
    </row>
    <row r="5" spans="1:19" x14ac:dyDescent="0.25">
      <c r="A5" t="s">
        <v>2</v>
      </c>
      <c r="B5">
        <v>850</v>
      </c>
      <c r="C5" s="3">
        <v>8000</v>
      </c>
      <c r="D5" s="3">
        <v>3400000</v>
      </c>
      <c r="F5" t="s">
        <v>10</v>
      </c>
      <c r="G5" s="7">
        <f>D3</f>
        <v>3000000</v>
      </c>
      <c r="H5" s="6"/>
      <c r="M5" s="6"/>
      <c r="R5" s="6"/>
    </row>
    <row r="6" spans="1:19" x14ac:dyDescent="0.25">
      <c r="H6" s="6"/>
      <c r="M6" s="6"/>
      <c r="P6" s="12" t="s">
        <v>54</v>
      </c>
      <c r="Q6" s="13">
        <f>Q4-S4</f>
        <v>200000</v>
      </c>
      <c r="R6" s="6"/>
    </row>
    <row r="7" spans="1:19" x14ac:dyDescent="0.25">
      <c r="A7" t="s">
        <v>6</v>
      </c>
      <c r="B7" s="3">
        <v>30000</v>
      </c>
      <c r="H7" t="s">
        <v>37</v>
      </c>
      <c r="I7" s="7">
        <f>N4-G4-G5</f>
        <v>-3000000</v>
      </c>
    </row>
    <row r="8" spans="1:19" x14ac:dyDescent="0.25">
      <c r="F8" s="4"/>
      <c r="G8" s="4" t="s">
        <v>35</v>
      </c>
      <c r="H8" s="4"/>
      <c r="I8" s="4"/>
      <c r="K8" s="4"/>
      <c r="L8" s="4" t="s">
        <v>13</v>
      </c>
      <c r="M8" s="4"/>
      <c r="N8" s="4"/>
      <c r="P8" s="4"/>
      <c r="Q8" s="4" t="s">
        <v>22</v>
      </c>
      <c r="R8" s="4"/>
      <c r="S8" s="4"/>
    </row>
    <row r="9" spans="1:19" x14ac:dyDescent="0.25">
      <c r="B9" t="s">
        <v>30</v>
      </c>
      <c r="F9" t="s">
        <v>17</v>
      </c>
      <c r="G9" s="7">
        <f>S4</f>
        <v>1800000</v>
      </c>
      <c r="H9" s="5"/>
      <c r="M9" s="5" t="s">
        <v>20</v>
      </c>
      <c r="N9" s="7">
        <f>B4*D11</f>
        <v>6300000</v>
      </c>
      <c r="P9" t="s">
        <v>21</v>
      </c>
      <c r="Q9" s="7">
        <f>N9</f>
        <v>6300000</v>
      </c>
      <c r="R9" s="5" t="s">
        <v>23</v>
      </c>
      <c r="S9" s="7">
        <f>(Q9/900)*B5</f>
        <v>5950000</v>
      </c>
    </row>
    <row r="10" spans="1:19" x14ac:dyDescent="0.25">
      <c r="B10" t="s">
        <v>31</v>
      </c>
      <c r="D10" s="7">
        <f>C3</f>
        <v>2000</v>
      </c>
      <c r="F10" t="s">
        <v>18</v>
      </c>
      <c r="G10" s="7">
        <v>4500000</v>
      </c>
      <c r="H10" s="6"/>
      <c r="M10" s="6"/>
      <c r="R10" s="6"/>
    </row>
    <row r="11" spans="1:19" x14ac:dyDescent="0.25">
      <c r="B11" t="s">
        <v>32</v>
      </c>
      <c r="D11" s="7">
        <f>C4+D10</f>
        <v>7000</v>
      </c>
      <c r="F11" t="s">
        <v>19</v>
      </c>
      <c r="G11" s="7">
        <f>D4</f>
        <v>2700000</v>
      </c>
      <c r="H11" s="6"/>
      <c r="M11" s="6"/>
      <c r="P11" s="12" t="s">
        <v>54</v>
      </c>
      <c r="Q11" s="13">
        <f>Q9-S9</f>
        <v>350000</v>
      </c>
      <c r="R11" s="6"/>
    </row>
    <row r="12" spans="1:19" x14ac:dyDescent="0.25">
      <c r="B12" t="s">
        <v>33</v>
      </c>
      <c r="D12" s="7">
        <f>C3+C4+C5+(D3/B3)+(D4/B4)+(D5/B5)</f>
        <v>25000</v>
      </c>
      <c r="H12" t="s">
        <v>38</v>
      </c>
      <c r="I12" s="7">
        <f>N9-G9-G10-G11</f>
        <v>-2700000</v>
      </c>
    </row>
    <row r="13" spans="1:19" x14ac:dyDescent="0.25">
      <c r="F13" s="4"/>
      <c r="G13" s="4" t="s">
        <v>36</v>
      </c>
      <c r="H13" s="4"/>
      <c r="I13" s="4"/>
      <c r="K13" s="4"/>
      <c r="L13" s="4" t="s">
        <v>13</v>
      </c>
      <c r="M13" s="4"/>
      <c r="N13" s="4"/>
      <c r="P13" s="4"/>
      <c r="Q13" s="4" t="s">
        <v>28</v>
      </c>
      <c r="R13" s="4"/>
      <c r="S13" s="4"/>
    </row>
    <row r="14" spans="1:19" x14ac:dyDescent="0.25">
      <c r="D14" s="7">
        <f>D3/B3</f>
        <v>3000</v>
      </c>
      <c r="F14" s="9" t="s">
        <v>24</v>
      </c>
      <c r="G14" s="7">
        <f>S9</f>
        <v>5950000</v>
      </c>
      <c r="H14" s="5"/>
      <c r="M14" s="5" t="s">
        <v>27</v>
      </c>
      <c r="N14" s="7">
        <f>B5*D12</f>
        <v>21250000</v>
      </c>
      <c r="P14" t="s">
        <v>29</v>
      </c>
      <c r="Q14" s="7">
        <f>N14</f>
        <v>21250000</v>
      </c>
      <c r="R14" s="5"/>
    </row>
    <row r="15" spans="1:19" x14ac:dyDescent="0.25">
      <c r="D15" s="7">
        <f t="shared" ref="D15:D16" si="0">D4/B4</f>
        <v>3000</v>
      </c>
      <c r="F15" s="9" t="s">
        <v>25</v>
      </c>
      <c r="G15" s="7">
        <f>B5*C5</f>
        <v>6800000</v>
      </c>
      <c r="H15" s="6"/>
      <c r="M15" s="6"/>
      <c r="R15" s="6"/>
    </row>
    <row r="16" spans="1:19" x14ac:dyDescent="0.25">
      <c r="D16" s="7">
        <f t="shared" si="0"/>
        <v>4000</v>
      </c>
      <c r="F16" s="9" t="s">
        <v>26</v>
      </c>
      <c r="G16" s="7">
        <v>3400000</v>
      </c>
      <c r="H16" s="6"/>
      <c r="M16" s="6"/>
      <c r="R16" s="6"/>
    </row>
    <row r="17" spans="8:9" x14ac:dyDescent="0.25">
      <c r="H17" t="s">
        <v>39</v>
      </c>
      <c r="I17" s="7">
        <f>N14-G14-G15-G16</f>
        <v>5100000</v>
      </c>
    </row>
    <row r="20" spans="8:9" x14ac:dyDescent="0.25">
      <c r="H20" t="s">
        <v>40</v>
      </c>
      <c r="I20" s="7">
        <f>I7+I12+I17</f>
        <v>-600000</v>
      </c>
    </row>
  </sheetData>
  <mergeCells count="1">
    <mergeCell ref="B1:D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B70E-5905-4B6E-83F5-FB72399FDAD1}">
  <dimension ref="B3:O18"/>
  <sheetViews>
    <sheetView zoomScale="140" zoomScaleNormal="140" workbookViewId="0">
      <selection activeCell="K19" sqref="K19"/>
    </sheetView>
  </sheetViews>
  <sheetFormatPr defaultRowHeight="15" x14ac:dyDescent="0.25"/>
  <cols>
    <col min="3" max="4" width="14.85546875" bestFit="1" customWidth="1"/>
    <col min="7" max="7" width="14.85546875" bestFit="1" customWidth="1"/>
    <col min="11" max="12" width="13.5703125" bestFit="1" customWidth="1"/>
    <col min="15" max="15" width="14.85546875" bestFit="1" customWidth="1"/>
  </cols>
  <sheetData>
    <row r="3" spans="2:15" x14ac:dyDescent="0.25">
      <c r="B3" t="s">
        <v>41</v>
      </c>
      <c r="F3" t="s">
        <v>47</v>
      </c>
      <c r="G3" s="4"/>
      <c r="H3" s="10" t="s">
        <v>9</v>
      </c>
      <c r="I3" s="10"/>
      <c r="J3" s="4"/>
      <c r="L3" s="4"/>
      <c r="M3" s="10" t="s">
        <v>51</v>
      </c>
      <c r="N3" s="10"/>
      <c r="O3" s="4"/>
    </row>
    <row r="4" spans="2:15" x14ac:dyDescent="0.25">
      <c r="B4" t="s">
        <v>4</v>
      </c>
      <c r="C4">
        <v>50</v>
      </c>
      <c r="D4" t="s">
        <v>42</v>
      </c>
      <c r="G4" s="11">
        <f>C10</f>
        <v>265000</v>
      </c>
      <c r="I4" s="5"/>
      <c r="N4" s="5"/>
      <c r="O4" s="11">
        <f>D13*C9</f>
        <v>275000</v>
      </c>
    </row>
    <row r="5" spans="2:15" x14ac:dyDescent="0.25">
      <c r="B5" t="s">
        <v>5</v>
      </c>
      <c r="C5" s="2">
        <v>200000</v>
      </c>
      <c r="D5" t="s">
        <v>43</v>
      </c>
      <c r="I5" s="6"/>
      <c r="N5" s="6"/>
    </row>
    <row r="6" spans="2:15" x14ac:dyDescent="0.25">
      <c r="B6" t="s">
        <v>3</v>
      </c>
      <c r="C6">
        <v>1000</v>
      </c>
      <c r="D6" t="s">
        <v>50</v>
      </c>
      <c r="I6" s="6"/>
      <c r="N6" s="6"/>
    </row>
    <row r="7" spans="2:15" x14ac:dyDescent="0.25">
      <c r="J7" t="s">
        <v>52</v>
      </c>
      <c r="K7" s="11">
        <f>O4-G4</f>
        <v>10000</v>
      </c>
    </row>
    <row r="8" spans="2:15" x14ac:dyDescent="0.25">
      <c r="B8" t="s">
        <v>44</v>
      </c>
      <c r="F8" t="s">
        <v>48</v>
      </c>
      <c r="G8" s="4"/>
      <c r="H8" s="10" t="s">
        <v>9</v>
      </c>
      <c r="I8" s="10"/>
      <c r="J8" s="4"/>
      <c r="L8" s="4"/>
      <c r="M8" s="10" t="s">
        <v>51</v>
      </c>
      <c r="N8" s="10"/>
      <c r="O8" s="4"/>
    </row>
    <row r="9" spans="2:15" x14ac:dyDescent="0.25">
      <c r="B9" t="s">
        <v>3</v>
      </c>
      <c r="C9">
        <v>1100</v>
      </c>
      <c r="D9" t="s">
        <v>49</v>
      </c>
      <c r="G9" s="11">
        <f>C10</f>
        <v>265000</v>
      </c>
      <c r="I9" s="5"/>
      <c r="N9" s="5"/>
      <c r="O9" s="2">
        <f>D14*C9</f>
        <v>55000</v>
      </c>
    </row>
    <row r="10" spans="2:15" x14ac:dyDescent="0.25">
      <c r="B10" t="s">
        <v>45</v>
      </c>
      <c r="C10" s="2">
        <v>265000</v>
      </c>
      <c r="I10" s="6"/>
      <c r="N10" s="6"/>
      <c r="O10" s="11">
        <f>C5</f>
        <v>200000</v>
      </c>
    </row>
    <row r="11" spans="2:15" x14ac:dyDescent="0.25">
      <c r="I11" s="6"/>
      <c r="N11" s="6"/>
    </row>
    <row r="12" spans="2:15" x14ac:dyDescent="0.25">
      <c r="D12" t="s">
        <v>49</v>
      </c>
      <c r="J12" t="s">
        <v>52</v>
      </c>
      <c r="K12" s="11">
        <f>O10+O9-G9</f>
        <v>-10000</v>
      </c>
    </row>
    <row r="13" spans="2:15" x14ac:dyDescent="0.25">
      <c r="B13" t="s">
        <v>46</v>
      </c>
      <c r="C13" t="s">
        <v>47</v>
      </c>
      <c r="D13" s="11">
        <f>C4+C5/C6</f>
        <v>250</v>
      </c>
    </row>
    <row r="14" spans="2:15" x14ac:dyDescent="0.25">
      <c r="C14" t="s">
        <v>48</v>
      </c>
      <c r="D14">
        <f>C4</f>
        <v>50</v>
      </c>
      <c r="F14" t="s">
        <v>53</v>
      </c>
      <c r="G14" s="4"/>
      <c r="H14" s="10" t="s">
        <v>9</v>
      </c>
      <c r="I14" s="10"/>
      <c r="J14" s="4"/>
      <c r="L14" s="4"/>
      <c r="M14" s="10" t="s">
        <v>51</v>
      </c>
      <c r="N14" s="10"/>
      <c r="O14" s="4"/>
    </row>
    <row r="15" spans="2:15" x14ac:dyDescent="0.25">
      <c r="C15" t="s">
        <v>53</v>
      </c>
      <c r="D15" s="11">
        <v>260</v>
      </c>
      <c r="G15" s="11">
        <f>C10</f>
        <v>265000</v>
      </c>
      <c r="I15" s="5"/>
      <c r="N15" s="5"/>
      <c r="O15" s="2">
        <f>C9*D15</f>
        <v>286000</v>
      </c>
    </row>
    <row r="16" spans="2:15" x14ac:dyDescent="0.25">
      <c r="I16" s="6"/>
      <c r="N16" s="6"/>
      <c r="O16" s="11"/>
    </row>
    <row r="17" spans="9:14" x14ac:dyDescent="0.25">
      <c r="I17" s="6"/>
      <c r="N17" s="6"/>
    </row>
    <row r="18" spans="9:14" x14ac:dyDescent="0.25">
      <c r="J18" t="s">
        <v>52</v>
      </c>
      <c r="K18" s="11">
        <f>O15-G15</f>
        <v>21000</v>
      </c>
    </row>
  </sheetData>
  <mergeCells count="6">
    <mergeCell ref="M3:N3"/>
    <mergeCell ref="H3:I3"/>
    <mergeCell ref="H8:I8"/>
    <mergeCell ref="M8:N8"/>
    <mergeCell ref="H14:I14"/>
    <mergeCell ref="M14:N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FNprubezne</vt:lpstr>
      <vt:lpstr>FNnakonci</vt:lpstr>
      <vt:lpstr>VPC</vt:lpstr>
    </vt:vector>
  </TitlesOfParts>
  <Company>MVSO.CZ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2022-10-25T10:27:20Z</dcterms:created>
  <dcterms:modified xsi:type="dcterms:W3CDTF">2022-10-25T11:56:14Z</dcterms:modified>
</cp:coreProperties>
</file>