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0C5A8414-2ACC-412B-BD2F-6F6377653CF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S43" i="1"/>
  <c r="G42" i="1"/>
  <c r="X25" i="1"/>
  <c r="Q45" i="1"/>
  <c r="X24" i="1"/>
  <c r="Q44" i="1"/>
  <c r="X23" i="1"/>
  <c r="Q43" i="1"/>
  <c r="N19" i="1"/>
  <c r="L22" i="1"/>
  <c r="Q38" i="1"/>
  <c r="N23" i="1"/>
  <c r="Q18" i="1"/>
  <c r="N29" i="1"/>
  <c r="E53" i="1"/>
  <c r="E52" i="1"/>
  <c r="G35" i="1"/>
  <c r="S11" i="1" s="1"/>
  <c r="G34" i="1"/>
  <c r="N49" i="1" s="1"/>
  <c r="L49" i="1"/>
  <c r="N42" i="1"/>
  <c r="G32" i="1"/>
  <c r="V21" i="1" s="1"/>
  <c r="X22" i="1"/>
  <c r="L30" i="1"/>
  <c r="E51" i="1"/>
  <c r="N15" i="1"/>
  <c r="Q37" i="1"/>
  <c r="N7" i="1"/>
  <c r="Q36" i="1"/>
  <c r="Q17" i="1"/>
  <c r="N28" i="1"/>
  <c r="E50" i="1"/>
  <c r="S10" i="1"/>
  <c r="L43" i="1"/>
  <c r="G27" i="1"/>
  <c r="G26" i="1"/>
  <c r="L36" i="1" s="1"/>
  <c r="G25" i="1"/>
  <c r="V20" i="1" s="1"/>
  <c r="X21" i="1"/>
  <c r="L29" i="1"/>
  <c r="E49" i="1"/>
  <c r="L35" i="1"/>
  <c r="S30" i="1"/>
  <c r="Q23" i="1"/>
  <c r="N36" i="1"/>
  <c r="N41" i="1"/>
  <c r="L48" i="1" s="1"/>
  <c r="N27" i="1"/>
  <c r="Q16" i="1"/>
  <c r="E48" i="1"/>
  <c r="L42" i="1"/>
  <c r="G19" i="1"/>
  <c r="S9" i="1" s="1"/>
  <c r="V19" i="1"/>
  <c r="N35" i="1"/>
  <c r="G18" i="1"/>
  <c r="G17" i="1"/>
  <c r="V18" i="1" s="1"/>
  <c r="X20" i="1"/>
  <c r="Q2" i="1"/>
  <c r="E46" i="1"/>
  <c r="E47" i="1"/>
  <c r="X18" i="1"/>
  <c r="X14" i="1"/>
  <c r="X10" i="1"/>
  <c r="X6" i="1"/>
  <c r="X2" i="1"/>
  <c r="L41" i="1"/>
  <c r="L34" i="1"/>
  <c r="N22" i="1"/>
  <c r="L19" i="1"/>
  <c r="N14" i="1"/>
  <c r="L10" i="1"/>
  <c r="N6" i="1"/>
  <c r="L2" i="1"/>
  <c r="C10" i="1"/>
  <c r="C13" i="1" s="1"/>
  <c r="G10" i="1"/>
  <c r="G15" i="1"/>
  <c r="X19" i="1" s="1"/>
  <c r="E13" i="1"/>
  <c r="N34" i="1" l="1"/>
  <c r="N48" i="1"/>
  <c r="N38" i="1"/>
  <c r="L44" i="1"/>
  <c r="L28" i="1"/>
  <c r="N37" i="1"/>
  <c r="L37" i="1"/>
  <c r="L27" i="1"/>
</calcChain>
</file>

<file path=xl/sharedStrings.xml><?xml version="1.0" encoding="utf-8"?>
<sst xmlns="http://schemas.openxmlformats.org/spreadsheetml/2006/main" count="172" uniqueCount="113">
  <si>
    <t>Prodejní hala</t>
  </si>
  <si>
    <t>Oprávky k prodejní hale</t>
  </si>
  <si>
    <t>Registrační pokladna</t>
  </si>
  <si>
    <t>Oprávky k reg. Pokladně</t>
  </si>
  <si>
    <t>Regály</t>
  </si>
  <si>
    <t>Oprávky k regálům</t>
  </si>
  <si>
    <t>Zboží</t>
  </si>
  <si>
    <t>Běžný účet</t>
  </si>
  <si>
    <t>Pokladna</t>
  </si>
  <si>
    <t>Celkem</t>
  </si>
  <si>
    <t>Aktiva</t>
  </si>
  <si>
    <t>Pasiva</t>
  </si>
  <si>
    <t>Zahajovací rozvaha</t>
  </si>
  <si>
    <t>ZK</t>
  </si>
  <si>
    <t>Rezervní fond</t>
  </si>
  <si>
    <t>HV minulých let</t>
  </si>
  <si>
    <t>Bankovní úvěr</t>
  </si>
  <si>
    <t>Dodavatelé</t>
  </si>
  <si>
    <t>Kč</t>
  </si>
  <si>
    <t>MD</t>
  </si>
  <si>
    <t>D</t>
  </si>
  <si>
    <t>tis. Kč</t>
  </si>
  <si>
    <t>Nákup zboží (3000 ks za 50 Kč/ks), FAP</t>
  </si>
  <si>
    <t>Došla faktura za elektrickou energii</t>
  </si>
  <si>
    <t>Faktura z příp. 1 uhrazena z BU</t>
  </si>
  <si>
    <t>Faktura z příp. 2 uhrazena z BU</t>
  </si>
  <si>
    <t>Prodej zboží 2000 ks - prodej za hotové, prodejní cena 160 Kč/ks</t>
  </si>
  <si>
    <t>Vyskladnění zboží 2000 ks</t>
  </si>
  <si>
    <t>Peníze z pokladny převedeny na BU</t>
  </si>
  <si>
    <t>Na BU zaúčtován poplatek za vedení účtu</t>
  </si>
  <si>
    <t>Na BU zaúčtován přijatý úrok</t>
  </si>
  <si>
    <t>Nákup zboží (2500 ks za 52 Kč/ks), FAP</t>
  </si>
  <si>
    <t>Faktura z případu 10 uhrazena z BU</t>
  </si>
  <si>
    <t>Peníze z převodu připsány na BÚ</t>
  </si>
  <si>
    <t>Prodej zboží 2800 ks - prodej za hotové, prodejní cena 158 Kč/ks</t>
  </si>
  <si>
    <t>Vyskladnění 2800 ks</t>
  </si>
  <si>
    <t>Měsíční odpis prodejní haly (životnost odhadnuta na 20 let)</t>
  </si>
  <si>
    <t>Měsíční odpis registračních pokladen (životnost odhanduta na 7 let)</t>
  </si>
  <si>
    <t>Nákup zboží (3200 ks za 49 Kč/ks), FAP</t>
  </si>
  <si>
    <t>Faktura z případu 17 uhrazena z BU</t>
  </si>
  <si>
    <t>Převod peněz z pokladny do banky</t>
  </si>
  <si>
    <t>Prodej zboží 2500 ks - prodej za hotové, prodejní cena 162 Kč/ks</t>
  </si>
  <si>
    <t>Vyskladnění 2500 ks</t>
  </si>
  <si>
    <t>Doodepsání regálového systému (regály)</t>
  </si>
  <si>
    <t>Vyřazení regálového systému</t>
  </si>
  <si>
    <t>Pořízení nového regálového systému</t>
  </si>
  <si>
    <t>Doprava regálů do prodejny</t>
  </si>
  <si>
    <t>Instalace regálů na místo</t>
  </si>
  <si>
    <t>Zařazení regálů do používání</t>
  </si>
  <si>
    <t>N</t>
  </si>
  <si>
    <t>V</t>
  </si>
  <si>
    <t>HV</t>
  </si>
  <si>
    <t>2)</t>
  </si>
  <si>
    <t>1)</t>
  </si>
  <si>
    <t>Výpis z banky - peníze z případu 19 připsány na účet</t>
  </si>
  <si>
    <t>Poč. zůstatek zboží v kusech</t>
  </si>
  <si>
    <t>A - hala - 021</t>
  </si>
  <si>
    <t>PZ</t>
  </si>
  <si>
    <t>Oprávky - hala - 081</t>
  </si>
  <si>
    <t>A - registr.pokl. - 022</t>
  </si>
  <si>
    <t>Oprávky - pokladna - 082</t>
  </si>
  <si>
    <t>A - regály - 022</t>
  </si>
  <si>
    <t>Oprávky - regály - 082</t>
  </si>
  <si>
    <t>A - zboží - 132</t>
  </si>
  <si>
    <t>A - BÚ - 221</t>
  </si>
  <si>
    <t>A - pokladna - 211</t>
  </si>
  <si>
    <t>VK - ZK - 411</t>
  </si>
  <si>
    <t>VK - RF - 421</t>
  </si>
  <si>
    <t xml:space="preserve"> VK - HVMIN - 428</t>
  </si>
  <si>
    <t>Z - Bank.úvěr - 461</t>
  </si>
  <si>
    <t>Z - Dodavatelé - 321</t>
  </si>
  <si>
    <t>1.</t>
  </si>
  <si>
    <t>Naskladnění</t>
  </si>
  <si>
    <t>Ks</t>
  </si>
  <si>
    <t>Cj</t>
  </si>
  <si>
    <t>Počáteční Z</t>
  </si>
  <si>
    <t>N - energie - 502</t>
  </si>
  <si>
    <t>2.</t>
  </si>
  <si>
    <t>3.</t>
  </si>
  <si>
    <t>4.</t>
  </si>
  <si>
    <t>V - Tržb. Zboží - 604</t>
  </si>
  <si>
    <t>5.</t>
  </si>
  <si>
    <t>6.</t>
  </si>
  <si>
    <t>Vyskladnění</t>
  </si>
  <si>
    <t>FIFO</t>
  </si>
  <si>
    <t>N - NPZ - 504</t>
  </si>
  <si>
    <t>A - peníze na cestě - 261</t>
  </si>
  <si>
    <t>7.</t>
  </si>
  <si>
    <t>8.</t>
  </si>
  <si>
    <t>N - poplatky - 568</t>
  </si>
  <si>
    <t>V - úroky - 662</t>
  </si>
  <si>
    <t>9.</t>
  </si>
  <si>
    <t>10.</t>
  </si>
  <si>
    <t>11.</t>
  </si>
  <si>
    <t>12.</t>
  </si>
  <si>
    <t>13.</t>
  </si>
  <si>
    <t>14.</t>
  </si>
  <si>
    <t>N - odpisy - 551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</si>
  <si>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</si>
  <si>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</si>
  <si>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</si>
  <si>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</si>
  <si>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</si>
  <si>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</si>
  <si>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</si>
  <si>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</si>
  <si>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</si>
  <si>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</si>
  <si>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A - poř. DHM - 042</t>
  </si>
  <si>
    <t>25.</t>
  </si>
  <si>
    <t>26.</t>
  </si>
  <si>
    <t>27.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</si>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</sst>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  <numFmt numFmtId="166" formatCode="_-* #,##0\ &quot;Kč&quot;_-;\-* #,##0\ &quot;Kč&quot;_-;_-* &quot;-&quot;??\ &quot;Kč&quot;_-;_-@_-"/>
    <numFmt numFmtId="167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0" fontId="0" fillId="0" borderId="4" xfId="0" applyBorder="1"/>
    <xf numFmtId="0" fontId="0" fillId="0" borderId="5" xfId="0" applyBorder="1"/>
    <xf numFmtId="165" fontId="0" fillId="0" borderId="6" xfId="1" applyNumberFormat="1" applyFont="1" applyBorder="1"/>
    <xf numFmtId="0" fontId="2" fillId="0" borderId="7" xfId="0" applyFont="1" applyBorder="1"/>
    <xf numFmtId="165" fontId="2" fillId="0" borderId="8" xfId="1" applyNumberFormat="1" applyFont="1" applyBorder="1"/>
    <xf numFmtId="0" fontId="2" fillId="0" borderId="8" xfId="0" applyFont="1" applyBorder="1"/>
    <xf numFmtId="165" fontId="2" fillId="0" borderId="9" xfId="1" applyNumberFormat="1" applyFont="1" applyBorder="1"/>
    <xf numFmtId="0" fontId="2" fillId="0" borderId="1" xfId="0" applyFont="1" applyBorder="1"/>
    <xf numFmtId="0" fontId="2" fillId="0" borderId="2" xfId="0" applyFont="1" applyBorder="1"/>
    <xf numFmtId="165" fontId="2" fillId="0" borderId="3" xfId="1" applyNumberFormat="1" applyFont="1" applyBorder="1"/>
    <xf numFmtId="166" fontId="0" fillId="0" borderId="0" xfId="2" applyNumberFormat="1" applyFont="1"/>
    <xf numFmtId="166" fontId="0" fillId="0" borderId="5" xfId="2" applyNumberFormat="1" applyFont="1" applyBorder="1"/>
    <xf numFmtId="0" fontId="0" fillId="0" borderId="13" xfId="0" applyBorder="1"/>
    <xf numFmtId="0" fontId="0" fillId="0" borderId="6" xfId="0" applyBorder="1"/>
    <xf numFmtId="0" fontId="0" fillId="0" borderId="9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165" fontId="0" fillId="0" borderId="22" xfId="1" applyNumberFormat="1" applyFont="1" applyBorder="1"/>
    <xf numFmtId="0" fontId="0" fillId="0" borderId="22" xfId="0" applyBorder="1"/>
    <xf numFmtId="167" fontId="0" fillId="0" borderId="0" xfId="2" applyNumberFormat="1" applyFont="1"/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165" fontId="0" fillId="2" borderId="5" xfId="1" applyNumberFormat="1" applyFont="1" applyFill="1" applyBorder="1"/>
    <xf numFmtId="165" fontId="0" fillId="2" borderId="6" xfId="1" applyNumberFormat="1" applyFont="1" applyFill="1" applyBorder="1"/>
    <xf numFmtId="1" fontId="0" fillId="0" borderId="5" xfId="1" applyNumberFormat="1" applyFont="1" applyBorder="1"/>
    <xf numFmtId="1" fontId="0" fillId="0" borderId="5" xfId="0" applyNumberFormat="1" applyBorder="1"/>
    <xf numFmtId="1" fontId="0" fillId="0" borderId="5" xfId="2" applyNumberFormat="1" applyFont="1" applyBorder="1"/>
    <xf numFmtId="0" fontId="0" fillId="2" borderId="0" xfId="0" applyFill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tabSelected="1" topLeftCell="A24" zoomScale="140" zoomScaleNormal="140" workbookViewId="0">
      <selection activeCell="Q43" sqref="Q43:Q47"/>
    </sheetView>
  </sheetViews>
  <sheetFormatPr defaultRowHeight="15" x14ac:dyDescent="0.25"/>
  <cols>
    <col min="1" max="1" width="3" bestFit="1" customWidth="1"/>
    <col min="2" max="2" width="22.7109375" customWidth="1"/>
    <col min="3" max="3" width="12.5703125" customWidth="1"/>
    <col min="4" max="4" width="15.140625" bestFit="1" customWidth="1"/>
    <col min="5" max="5" width="12.42578125" style="1" customWidth="1"/>
    <col min="6" max="6" width="1.7109375" customWidth="1"/>
    <col min="7" max="7" width="12.7109375" style="12" bestFit="1" customWidth="1"/>
    <col min="10" max="10" width="1.7109375" customWidth="1"/>
    <col min="11" max="11" width="3.140625" style="32" bestFit="1" customWidth="1"/>
    <col min="12" max="12" width="11.28515625" style="32" customWidth="1"/>
    <col min="13" max="13" width="3.5703125" style="32" customWidth="1"/>
    <col min="14" max="14" width="8.140625" style="32" bestFit="1" customWidth="1"/>
    <col min="15" max="15" width="1.85546875" style="32" customWidth="1"/>
    <col min="16" max="16" width="3" style="32" customWidth="1"/>
    <col min="17" max="17" width="8" style="32" customWidth="1"/>
    <col min="18" max="18" width="3.5703125" style="32" customWidth="1"/>
    <col min="19" max="19" width="8.85546875" style="32" customWidth="1"/>
    <col min="20" max="20" width="2.140625" style="32" customWidth="1"/>
    <col min="21" max="21" width="3.28515625" style="32" customWidth="1"/>
    <col min="22" max="22" width="8.85546875" style="32" customWidth="1"/>
    <col min="23" max="23" width="3.85546875" style="32" customWidth="1"/>
    <col min="24" max="24" width="9.85546875" style="32" bestFit="1" customWidth="1"/>
    <col min="25" max="25" width="3.42578125" customWidth="1"/>
    <col min="26" max="26" width="18.28515625" customWidth="1"/>
    <col min="28" max="28" width="18.28515625" customWidth="1"/>
  </cols>
  <sheetData>
    <row r="1" spans="1:29" ht="15.75" thickBot="1" x14ac:dyDescent="0.3">
      <c r="L1" s="32" t="s">
        <v>56</v>
      </c>
      <c r="Q1" s="32" t="s">
        <v>76</v>
      </c>
      <c r="V1" s="32" t="s">
        <v>66</v>
      </c>
      <c r="Z1" t="s">
        <v>53</v>
      </c>
    </row>
    <row r="2" spans="1:29" ht="15.75" thickTop="1" x14ac:dyDescent="0.25">
      <c r="B2" s="9"/>
      <c r="C2" s="10" t="s">
        <v>12</v>
      </c>
      <c r="D2" s="10"/>
      <c r="E2" s="11" t="s">
        <v>21</v>
      </c>
      <c r="J2" s="21"/>
      <c r="K2" s="33" t="s">
        <v>57</v>
      </c>
      <c r="L2" s="34">
        <f>C4*1000</f>
        <v>14000000</v>
      </c>
      <c r="M2" s="33"/>
      <c r="N2" s="33"/>
      <c r="P2" s="33" t="s">
        <v>77</v>
      </c>
      <c r="Q2" s="34">
        <f>G16</f>
        <v>16000</v>
      </c>
      <c r="R2" s="33"/>
      <c r="S2" s="33"/>
      <c r="U2" s="33"/>
      <c r="V2" s="34"/>
      <c r="W2" s="33" t="s">
        <v>57</v>
      </c>
      <c r="X2" s="33">
        <f>E4*1000</f>
        <v>7000000</v>
      </c>
      <c r="Z2" s="28" t="s">
        <v>49</v>
      </c>
      <c r="AA2" s="29"/>
      <c r="AB2" s="30" t="s">
        <v>50</v>
      </c>
      <c r="AC2" s="31"/>
    </row>
    <row r="3" spans="1:29" x14ac:dyDescent="0.25">
      <c r="B3" s="2" t="s">
        <v>10</v>
      </c>
      <c r="C3" s="3"/>
      <c r="D3" s="3" t="s">
        <v>11</v>
      </c>
      <c r="E3" s="4"/>
      <c r="L3" s="35"/>
      <c r="Q3" s="35"/>
      <c r="V3" s="35"/>
      <c r="Z3" s="2"/>
      <c r="AA3" s="3"/>
      <c r="AB3" s="3"/>
      <c r="AC3" s="15"/>
    </row>
    <row r="4" spans="1:29" x14ac:dyDescent="0.25">
      <c r="B4" s="2" t="s">
        <v>0</v>
      </c>
      <c r="C4" s="36">
        <v>14000</v>
      </c>
      <c r="D4" s="3" t="s">
        <v>13</v>
      </c>
      <c r="E4" s="37">
        <v>7000</v>
      </c>
      <c r="Q4" s="35"/>
      <c r="Z4" s="2"/>
      <c r="AA4" s="3"/>
      <c r="AB4" s="3"/>
      <c r="AC4" s="15"/>
    </row>
    <row r="5" spans="1:29" x14ac:dyDescent="0.25">
      <c r="B5" s="2" t="s">
        <v>1</v>
      </c>
      <c r="C5" s="36">
        <v>-408</v>
      </c>
      <c r="D5" s="3" t="s">
        <v>14</v>
      </c>
      <c r="E5" s="37">
        <v>700</v>
      </c>
      <c r="L5" s="32" t="s">
        <v>58</v>
      </c>
      <c r="Q5" s="35"/>
      <c r="V5" s="32" t="s">
        <v>67</v>
      </c>
      <c r="Z5" s="2"/>
      <c r="AA5" s="3"/>
      <c r="AB5" s="3"/>
      <c r="AC5" s="15"/>
    </row>
    <row r="6" spans="1:29" x14ac:dyDescent="0.25">
      <c r="B6" s="2" t="s">
        <v>2</v>
      </c>
      <c r="C6" s="36">
        <v>2500</v>
      </c>
      <c r="D6" s="3" t="s">
        <v>15</v>
      </c>
      <c r="E6" s="37">
        <v>5500</v>
      </c>
      <c r="K6" s="33"/>
      <c r="L6" s="34"/>
      <c r="M6" s="33" t="s">
        <v>57</v>
      </c>
      <c r="N6" s="33">
        <f>-C5*1000</f>
        <v>408000</v>
      </c>
      <c r="Q6" s="35"/>
      <c r="U6" s="33"/>
      <c r="V6" s="34"/>
      <c r="W6" s="33" t="s">
        <v>57</v>
      </c>
      <c r="X6" s="33">
        <f>E5*1000</f>
        <v>700000</v>
      </c>
      <c r="Z6" s="2"/>
      <c r="AA6" s="3"/>
      <c r="AB6" s="3"/>
      <c r="AC6" s="15"/>
    </row>
    <row r="7" spans="1:29" x14ac:dyDescent="0.25">
      <c r="B7" s="2" t="s">
        <v>3</v>
      </c>
      <c r="C7" s="36">
        <v>-450</v>
      </c>
      <c r="D7" s="3"/>
      <c r="E7" s="4"/>
      <c r="L7" s="35"/>
      <c r="M7" s="32" t="s">
        <v>98</v>
      </c>
      <c r="N7" s="32">
        <f>G29</f>
        <v>58333</v>
      </c>
      <c r="V7" s="35"/>
      <c r="Z7" s="2"/>
      <c r="AA7" s="3"/>
      <c r="AB7" s="3"/>
      <c r="AC7" s="15"/>
    </row>
    <row r="8" spans="1:29" x14ac:dyDescent="0.25">
      <c r="B8" s="2" t="s">
        <v>4</v>
      </c>
      <c r="C8" s="36">
        <v>700</v>
      </c>
      <c r="D8" s="3" t="s">
        <v>16</v>
      </c>
      <c r="E8" s="37">
        <v>2000</v>
      </c>
      <c r="Q8" s="32" t="s">
        <v>80</v>
      </c>
      <c r="Z8" s="2"/>
      <c r="AA8" s="3"/>
      <c r="AB8" s="3"/>
      <c r="AC8" s="15"/>
    </row>
    <row r="9" spans="1:29" x14ac:dyDescent="0.25">
      <c r="B9" s="2" t="s">
        <v>5</v>
      </c>
      <c r="C9" s="36">
        <v>-680</v>
      </c>
      <c r="D9" s="3" t="s">
        <v>17</v>
      </c>
      <c r="E9" s="37">
        <v>2220</v>
      </c>
      <c r="G9" s="12" t="s">
        <v>55</v>
      </c>
      <c r="L9" s="32" t="s">
        <v>59</v>
      </c>
      <c r="P9" s="33"/>
      <c r="Q9" s="34"/>
      <c r="R9" s="33" t="s">
        <v>81</v>
      </c>
      <c r="S9" s="33">
        <f>G19</f>
        <v>320000</v>
      </c>
      <c r="V9" s="32" t="s">
        <v>68</v>
      </c>
      <c r="Z9" s="2"/>
      <c r="AA9" s="3"/>
      <c r="AB9" s="3"/>
      <c r="AC9" s="15"/>
    </row>
    <row r="10" spans="1:29" ht="15.75" thickBot="1" x14ac:dyDescent="0.3">
      <c r="B10" s="2" t="s">
        <v>6</v>
      </c>
      <c r="C10" s="36">
        <f>2000*48/1000</f>
        <v>96</v>
      </c>
      <c r="D10" s="3"/>
      <c r="E10" s="4"/>
      <c r="G10" s="26">
        <f>2000</f>
        <v>2000</v>
      </c>
      <c r="K10" s="33" t="s">
        <v>57</v>
      </c>
      <c r="L10" s="34">
        <f>C6*1000</f>
        <v>2500000</v>
      </c>
      <c r="M10" s="33"/>
      <c r="N10" s="33"/>
      <c r="Q10" s="35"/>
      <c r="R10" s="32" t="s">
        <v>95</v>
      </c>
      <c r="S10" s="32">
        <f>G27</f>
        <v>442400</v>
      </c>
      <c r="U10" s="33"/>
      <c r="V10" s="34"/>
      <c r="W10" s="33" t="s">
        <v>57</v>
      </c>
      <c r="X10" s="33">
        <f>E6*1000</f>
        <v>5500000</v>
      </c>
      <c r="Z10" s="18"/>
      <c r="AA10" s="14"/>
      <c r="AB10" s="3"/>
      <c r="AC10" s="15"/>
    </row>
    <row r="11" spans="1:29" ht="16.5" thickTop="1" thickBot="1" x14ac:dyDescent="0.3">
      <c r="B11" s="2" t="s">
        <v>7</v>
      </c>
      <c r="C11" s="36">
        <v>1262</v>
      </c>
      <c r="D11" s="3"/>
      <c r="E11" s="4"/>
      <c r="L11" s="35"/>
      <c r="Q11" s="35"/>
      <c r="R11" s="32" t="s">
        <v>104</v>
      </c>
      <c r="S11" s="32">
        <f>G35</f>
        <v>405000</v>
      </c>
      <c r="V11" s="35"/>
      <c r="Z11" s="19" t="s">
        <v>51</v>
      </c>
      <c r="AA11" s="20"/>
      <c r="AB11" s="17"/>
      <c r="AC11" s="16"/>
    </row>
    <row r="12" spans="1:29" ht="15.75" thickTop="1" x14ac:dyDescent="0.25">
      <c r="B12" s="2" t="s">
        <v>8</v>
      </c>
      <c r="C12" s="36">
        <v>400</v>
      </c>
      <c r="D12" s="3"/>
      <c r="E12" s="4"/>
      <c r="Q12" s="35"/>
    </row>
    <row r="13" spans="1:29" ht="15.75" thickBot="1" x14ac:dyDescent="0.3">
      <c r="B13" s="5" t="s">
        <v>9</v>
      </c>
      <c r="C13" s="6">
        <f>SUM(C4:C12)</f>
        <v>17420</v>
      </c>
      <c r="D13" s="7" t="s">
        <v>9</v>
      </c>
      <c r="E13" s="8">
        <f>SUM(E4:E12)</f>
        <v>17420</v>
      </c>
      <c r="L13" s="32" t="s">
        <v>60</v>
      </c>
      <c r="Q13" s="35"/>
      <c r="V13" s="32" t="s">
        <v>69</v>
      </c>
    </row>
    <row r="14" spans="1:29" ht="16.5" thickTop="1" thickBot="1" x14ac:dyDescent="0.3">
      <c r="G14" s="12" t="s">
        <v>18</v>
      </c>
      <c r="H14" t="s">
        <v>19</v>
      </c>
      <c r="I14" t="s">
        <v>20</v>
      </c>
      <c r="K14" s="33"/>
      <c r="L14" s="34"/>
      <c r="M14" s="33" t="s">
        <v>57</v>
      </c>
      <c r="N14" s="33">
        <f>-C7*1000</f>
        <v>450000</v>
      </c>
      <c r="U14" s="33"/>
      <c r="V14" s="34"/>
      <c r="W14" s="33" t="s">
        <v>57</v>
      </c>
      <c r="X14" s="33">
        <f>E8*1000</f>
        <v>2000000</v>
      </c>
      <c r="Z14" t="s">
        <v>52</v>
      </c>
    </row>
    <row r="15" spans="1:29" ht="15.75" thickTop="1" x14ac:dyDescent="0.25">
      <c r="A15" s="41">
        <v>1</v>
      </c>
      <c r="B15" s="27" t="s">
        <v>22</v>
      </c>
      <c r="C15" s="27"/>
      <c r="D15" s="27"/>
      <c r="E15" s="27"/>
      <c r="F15" s="27"/>
      <c r="G15" s="13">
        <f>50*3000</f>
        <v>150000</v>
      </c>
      <c r="H15" s="38">
        <v>132</v>
      </c>
      <c r="I15" s="39">
        <v>321</v>
      </c>
      <c r="L15" s="35"/>
      <c r="M15" s="32" t="s">
        <v>99</v>
      </c>
      <c r="N15" s="32">
        <f>G30</f>
        <v>29762</v>
      </c>
      <c r="Q15" s="32" t="s">
        <v>85</v>
      </c>
      <c r="V15" s="35"/>
      <c r="Z15" s="28" t="s">
        <v>49</v>
      </c>
      <c r="AA15" s="29"/>
      <c r="AB15" s="30" t="s">
        <v>50</v>
      </c>
      <c r="AC15" s="31"/>
    </row>
    <row r="16" spans="1:29" x14ac:dyDescent="0.25">
      <c r="A16" s="41">
        <v>2</v>
      </c>
      <c r="B16" s="27" t="s">
        <v>23</v>
      </c>
      <c r="C16" s="27"/>
      <c r="D16" s="27"/>
      <c r="E16" s="27"/>
      <c r="F16" s="27"/>
      <c r="G16" s="13">
        <v>16000</v>
      </c>
      <c r="H16" s="38">
        <v>502</v>
      </c>
      <c r="I16" s="39">
        <v>321</v>
      </c>
      <c r="L16" s="35"/>
      <c r="P16" s="33" t="s">
        <v>82</v>
      </c>
      <c r="Q16" s="34">
        <f>G20</f>
        <v>96000</v>
      </c>
      <c r="R16" s="33"/>
      <c r="S16" s="33"/>
      <c r="Z16" s="2"/>
      <c r="AA16" s="3"/>
      <c r="AB16" s="3"/>
      <c r="AC16" s="15"/>
    </row>
    <row r="17" spans="1:29" x14ac:dyDescent="0.25">
      <c r="A17" s="41">
        <v>3</v>
      </c>
      <c r="B17" s="27" t="s">
        <v>24</v>
      </c>
      <c r="C17" s="27"/>
      <c r="D17" s="27"/>
      <c r="E17" s="27"/>
      <c r="F17" s="27"/>
      <c r="G17" s="12">
        <f>G15</f>
        <v>150000</v>
      </c>
      <c r="H17" s="38">
        <v>321</v>
      </c>
      <c r="I17" s="39">
        <v>221</v>
      </c>
      <c r="P17" s="32" t="s">
        <v>96</v>
      </c>
      <c r="Q17" s="35">
        <f>G28</f>
        <v>140000</v>
      </c>
      <c r="V17" s="32" t="s">
        <v>70</v>
      </c>
      <c r="Z17" s="2"/>
      <c r="AA17" s="3"/>
      <c r="AB17" s="3"/>
      <c r="AC17" s="15"/>
    </row>
    <row r="18" spans="1:29" ht="14.25" customHeight="1" x14ac:dyDescent="0.25">
      <c r="A18" s="41">
        <v>4</v>
      </c>
      <c r="B18" s="27" t="s">
        <v>25</v>
      </c>
      <c r="C18" s="27"/>
      <c r="D18" s="27"/>
      <c r="E18" s="27"/>
      <c r="F18" s="27"/>
      <c r="G18" s="13">
        <f>G16</f>
        <v>16000</v>
      </c>
      <c r="H18" s="40">
        <v>321</v>
      </c>
      <c r="I18" s="38">
        <v>221</v>
      </c>
      <c r="L18" s="32" t="s">
        <v>61</v>
      </c>
      <c r="P18" s="32" t="s">
        <v>105</v>
      </c>
      <c r="Q18" s="35">
        <f>G36</f>
        <v>129600</v>
      </c>
      <c r="U18" s="33" t="s">
        <v>78</v>
      </c>
      <c r="V18" s="34">
        <f>G17</f>
        <v>150000</v>
      </c>
      <c r="W18" s="33" t="s">
        <v>57</v>
      </c>
      <c r="X18" s="33">
        <f>E9*1000</f>
        <v>2220000</v>
      </c>
      <c r="Z18" s="2"/>
      <c r="AA18" s="3"/>
      <c r="AB18" s="3"/>
      <c r="AC18" s="15"/>
    </row>
    <row r="19" spans="1:29" ht="17.100000000000001" customHeight="1" x14ac:dyDescent="0.25">
      <c r="A19" s="41">
        <v>5</v>
      </c>
      <c r="B19" s="27" t="s">
        <v>26</v>
      </c>
      <c r="C19" s="27"/>
      <c r="D19" s="27"/>
      <c r="E19" s="27"/>
      <c r="F19" s="27"/>
      <c r="G19" s="13">
        <f>160*2000</f>
        <v>320000</v>
      </c>
      <c r="H19" s="40">
        <v>211</v>
      </c>
      <c r="I19" s="38">
        <v>604</v>
      </c>
      <c r="J19" s="22"/>
      <c r="K19" s="33" t="s">
        <v>57</v>
      </c>
      <c r="L19" s="34">
        <f>C8*1000</f>
        <v>700000</v>
      </c>
      <c r="M19" s="33" t="s">
        <v>107</v>
      </c>
      <c r="N19" s="33">
        <f>G38</f>
        <v>700000</v>
      </c>
      <c r="Q19" s="35"/>
      <c r="U19" s="32" t="s">
        <v>79</v>
      </c>
      <c r="V19" s="35">
        <f>G18</f>
        <v>16000</v>
      </c>
      <c r="W19" s="32" t="s">
        <v>71</v>
      </c>
      <c r="X19" s="32">
        <f>G15</f>
        <v>150000</v>
      </c>
      <c r="Z19" s="2"/>
      <c r="AA19" s="3"/>
      <c r="AB19" s="3"/>
      <c r="AC19" s="15"/>
    </row>
    <row r="20" spans="1:29" ht="17.100000000000001" customHeight="1" x14ac:dyDescent="0.25">
      <c r="A20" s="41">
        <v>6</v>
      </c>
      <c r="B20" s="27" t="s">
        <v>27</v>
      </c>
      <c r="C20" s="27"/>
      <c r="D20" s="27"/>
      <c r="E20" s="27"/>
      <c r="F20" s="27"/>
      <c r="G20" s="13">
        <v>96000</v>
      </c>
      <c r="H20" s="39">
        <v>504</v>
      </c>
      <c r="I20" s="39">
        <v>132</v>
      </c>
      <c r="J20" s="22"/>
      <c r="K20" s="32" t="s">
        <v>112</v>
      </c>
      <c r="L20" s="35">
        <f>G42</f>
        <v>730000</v>
      </c>
      <c r="Q20" s="35"/>
      <c r="U20" s="32" t="s">
        <v>93</v>
      </c>
      <c r="V20" s="35">
        <f>G25</f>
        <v>130000</v>
      </c>
      <c r="W20" s="32" t="s">
        <v>77</v>
      </c>
      <c r="X20" s="32">
        <f>G16</f>
        <v>16000</v>
      </c>
      <c r="Z20" s="2"/>
      <c r="AA20" s="3"/>
      <c r="AB20" s="3"/>
      <c r="AC20" s="15"/>
    </row>
    <row r="21" spans="1:29" ht="17.100000000000001" customHeight="1" x14ac:dyDescent="0.25">
      <c r="A21" s="41">
        <v>7</v>
      </c>
      <c r="B21" s="27" t="s">
        <v>28</v>
      </c>
      <c r="C21" s="27"/>
      <c r="D21" s="27"/>
      <c r="E21" s="27"/>
      <c r="F21" s="27"/>
      <c r="G21" s="13">
        <v>300000</v>
      </c>
      <c r="H21" s="39">
        <v>261</v>
      </c>
      <c r="I21" s="39">
        <v>211</v>
      </c>
      <c r="J21" s="22"/>
      <c r="L21" s="32" t="s">
        <v>62</v>
      </c>
      <c r="U21" s="32" t="s">
        <v>101</v>
      </c>
      <c r="V21" s="35">
        <f>G32</f>
        <v>156800</v>
      </c>
      <c r="W21" s="32" t="s">
        <v>92</v>
      </c>
      <c r="X21" s="32">
        <f>G24</f>
        <v>130000</v>
      </c>
      <c r="Z21" s="2"/>
      <c r="AA21" s="3"/>
      <c r="AB21" s="3"/>
      <c r="AC21" s="15"/>
    </row>
    <row r="22" spans="1:29" ht="17.100000000000001" customHeight="1" x14ac:dyDescent="0.25">
      <c r="A22" s="41">
        <v>8</v>
      </c>
      <c r="B22" s="27" t="s">
        <v>29</v>
      </c>
      <c r="C22" s="27"/>
      <c r="D22" s="27"/>
      <c r="E22" s="27"/>
      <c r="F22" s="27"/>
      <c r="G22" s="13">
        <v>5000</v>
      </c>
      <c r="H22" s="39">
        <v>568</v>
      </c>
      <c r="I22" s="39">
        <v>221</v>
      </c>
      <c r="J22" s="23"/>
      <c r="K22" s="33" t="s">
        <v>107</v>
      </c>
      <c r="L22" s="34">
        <f>G38</f>
        <v>700000</v>
      </c>
      <c r="M22" s="33" t="s">
        <v>57</v>
      </c>
      <c r="N22" s="33">
        <f>-C9*1000</f>
        <v>680000</v>
      </c>
      <c r="Q22" s="32" t="s">
        <v>89</v>
      </c>
      <c r="V22" s="35"/>
      <c r="W22" s="32" t="s">
        <v>100</v>
      </c>
      <c r="X22" s="32">
        <f>G31</f>
        <v>156800</v>
      </c>
      <c r="Z22" s="2"/>
      <c r="AA22" s="3"/>
      <c r="AB22" s="3"/>
      <c r="AC22" s="15"/>
    </row>
    <row r="23" spans="1:29" ht="17.100000000000001" customHeight="1" thickBot="1" x14ac:dyDescent="0.3">
      <c r="A23" s="41">
        <v>9</v>
      </c>
      <c r="B23" s="27" t="s">
        <v>30</v>
      </c>
      <c r="C23" s="27"/>
      <c r="D23" s="27"/>
      <c r="E23" s="27"/>
      <c r="F23" s="27"/>
      <c r="G23" s="13">
        <v>3000</v>
      </c>
      <c r="H23" s="39">
        <v>221</v>
      </c>
      <c r="I23" s="39">
        <v>662</v>
      </c>
      <c r="J23" s="24"/>
      <c r="L23" s="35"/>
      <c r="M23" s="32" t="s">
        <v>106</v>
      </c>
      <c r="N23" s="32">
        <f>G37</f>
        <v>20000</v>
      </c>
      <c r="P23" s="33" t="s">
        <v>88</v>
      </c>
      <c r="Q23" s="34">
        <f>G22</f>
        <v>5000</v>
      </c>
      <c r="R23" s="33"/>
      <c r="S23" s="33"/>
      <c r="V23" s="35"/>
      <c r="W23" s="32" t="s">
        <v>109</v>
      </c>
      <c r="X23" s="32">
        <f>G39</f>
        <v>700000</v>
      </c>
      <c r="Z23" s="18"/>
      <c r="AA23" s="14"/>
      <c r="AB23" s="3"/>
      <c r="AC23" s="15"/>
    </row>
    <row r="24" spans="1:29" ht="17.100000000000001" customHeight="1" thickTop="1" thickBot="1" x14ac:dyDescent="0.3">
      <c r="A24" s="41">
        <v>10</v>
      </c>
      <c r="B24" s="27" t="s">
        <v>31</v>
      </c>
      <c r="C24" s="27"/>
      <c r="D24" s="27"/>
      <c r="E24" s="27"/>
      <c r="F24" s="27"/>
      <c r="G24" s="13">
        <v>130000</v>
      </c>
      <c r="H24" s="39">
        <v>132</v>
      </c>
      <c r="I24" s="39">
        <v>321</v>
      </c>
      <c r="J24" s="22"/>
      <c r="L24" s="35"/>
      <c r="Q24" s="35"/>
      <c r="V24" s="35"/>
      <c r="W24" s="32" t="s">
        <v>110</v>
      </c>
      <c r="X24" s="32">
        <f>G40</f>
        <v>12000</v>
      </c>
      <c r="Z24" s="19" t="s">
        <v>51</v>
      </c>
      <c r="AA24" s="20"/>
      <c r="AB24" s="17"/>
      <c r="AC24" s="16"/>
    </row>
    <row r="25" spans="1:29" ht="17.100000000000001" customHeight="1" thickTop="1" x14ac:dyDescent="0.25">
      <c r="A25" s="41">
        <v>11</v>
      </c>
      <c r="B25" s="27" t="s">
        <v>32</v>
      </c>
      <c r="C25" s="27"/>
      <c r="D25" s="27"/>
      <c r="E25" s="27"/>
      <c r="F25" s="27"/>
      <c r="G25" s="13">
        <f>G24</f>
        <v>130000</v>
      </c>
      <c r="H25" s="39">
        <v>321</v>
      </c>
      <c r="I25" s="39">
        <v>221</v>
      </c>
      <c r="J25" s="22"/>
      <c r="Q25" s="35"/>
      <c r="V25" s="35"/>
      <c r="W25" s="32" t="s">
        <v>111</v>
      </c>
      <c r="X25" s="32">
        <f>G41</f>
        <v>18000</v>
      </c>
    </row>
    <row r="26" spans="1:29" ht="17.100000000000001" customHeight="1" x14ac:dyDescent="0.25">
      <c r="A26" s="41">
        <v>12</v>
      </c>
      <c r="B26" s="27" t="s">
        <v>33</v>
      </c>
      <c r="C26" s="27"/>
      <c r="D26" s="27"/>
      <c r="E26" s="27"/>
      <c r="F26" s="27"/>
      <c r="G26" s="13">
        <f>G21</f>
        <v>300000</v>
      </c>
      <c r="H26" s="39">
        <v>221</v>
      </c>
      <c r="I26" s="39">
        <v>261</v>
      </c>
      <c r="J26" s="22"/>
      <c r="L26" s="32" t="s">
        <v>63</v>
      </c>
      <c r="Q26" s="35"/>
      <c r="V26" s="35"/>
    </row>
    <row r="27" spans="1:29" ht="17.100000000000001" customHeight="1" x14ac:dyDescent="0.25">
      <c r="A27" s="41">
        <v>13</v>
      </c>
      <c r="B27" s="27" t="s">
        <v>34</v>
      </c>
      <c r="C27" s="27"/>
      <c r="D27" s="27"/>
      <c r="E27" s="27"/>
      <c r="F27" s="27"/>
      <c r="G27" s="13">
        <f>2800*158</f>
        <v>442400</v>
      </c>
      <c r="H27" s="39">
        <v>211</v>
      </c>
      <c r="I27" s="39">
        <v>604</v>
      </c>
      <c r="J27" s="22"/>
      <c r="K27" s="33" t="s">
        <v>57</v>
      </c>
      <c r="L27" s="34">
        <f>C10*1000</f>
        <v>96000</v>
      </c>
      <c r="M27" s="33" t="s">
        <v>82</v>
      </c>
      <c r="N27" s="33">
        <f>G20</f>
        <v>96000</v>
      </c>
      <c r="Q27" s="35"/>
    </row>
    <row r="28" spans="1:29" ht="17.100000000000001" customHeight="1" x14ac:dyDescent="0.25">
      <c r="A28" s="41">
        <v>14</v>
      </c>
      <c r="B28" s="27" t="s">
        <v>35</v>
      </c>
      <c r="C28" s="27"/>
      <c r="D28" s="27"/>
      <c r="E28" s="27"/>
      <c r="F28" s="27"/>
      <c r="G28" s="13">
        <v>140000</v>
      </c>
      <c r="H28" s="39">
        <v>504</v>
      </c>
      <c r="I28" s="39">
        <v>132</v>
      </c>
      <c r="J28" s="22"/>
      <c r="K28" s="32" t="s">
        <v>71</v>
      </c>
      <c r="L28" s="35">
        <f>G15</f>
        <v>150000</v>
      </c>
      <c r="M28" s="32" t="s">
        <v>96</v>
      </c>
      <c r="N28" s="32">
        <f>G28</f>
        <v>140000</v>
      </c>
    </row>
    <row r="29" spans="1:29" ht="17.100000000000001" customHeight="1" x14ac:dyDescent="0.25">
      <c r="A29" s="41">
        <v>15</v>
      </c>
      <c r="B29" s="27" t="s">
        <v>36</v>
      </c>
      <c r="C29" s="27"/>
      <c r="D29" s="27"/>
      <c r="E29" s="27"/>
      <c r="F29" s="27"/>
      <c r="G29" s="13">
        <v>58333</v>
      </c>
      <c r="H29" s="39">
        <v>551</v>
      </c>
      <c r="I29" s="39">
        <v>81</v>
      </c>
      <c r="J29" s="22"/>
      <c r="K29" s="32" t="s">
        <v>92</v>
      </c>
      <c r="L29" s="35">
        <f>G24</f>
        <v>130000</v>
      </c>
      <c r="M29" s="32" t="s">
        <v>105</v>
      </c>
      <c r="N29" s="32">
        <f>G36</f>
        <v>129600</v>
      </c>
      <c r="Q29" s="32" t="s">
        <v>90</v>
      </c>
      <c r="U29" s="33"/>
      <c r="V29" s="34"/>
      <c r="W29" s="33"/>
      <c r="X29" s="33"/>
    </row>
    <row r="30" spans="1:29" ht="17.100000000000001" customHeight="1" x14ac:dyDescent="0.25">
      <c r="A30" s="41">
        <v>16</v>
      </c>
      <c r="B30" s="27" t="s">
        <v>37</v>
      </c>
      <c r="C30" s="27"/>
      <c r="D30" s="27"/>
      <c r="E30" s="27"/>
      <c r="F30" s="27"/>
      <c r="G30" s="13">
        <v>29762</v>
      </c>
      <c r="H30" s="39">
        <v>551</v>
      </c>
      <c r="I30" s="39">
        <v>82</v>
      </c>
      <c r="J30" s="25"/>
      <c r="K30" s="32" t="s">
        <v>100</v>
      </c>
      <c r="L30" s="35">
        <f>G31</f>
        <v>156800</v>
      </c>
      <c r="P30" s="33"/>
      <c r="Q30" s="34"/>
      <c r="R30" s="33" t="s">
        <v>91</v>
      </c>
      <c r="S30" s="33">
        <f>G23</f>
        <v>3000</v>
      </c>
      <c r="V30" s="35"/>
    </row>
    <row r="31" spans="1:29" ht="17.100000000000001" customHeight="1" x14ac:dyDescent="0.25">
      <c r="A31" s="41">
        <v>17</v>
      </c>
      <c r="B31" s="27" t="s">
        <v>38</v>
      </c>
      <c r="C31" s="27"/>
      <c r="D31" s="27"/>
      <c r="E31" s="27"/>
      <c r="F31" s="27"/>
      <c r="G31" s="13">
        <v>156800</v>
      </c>
      <c r="H31" s="39">
        <v>132</v>
      </c>
      <c r="I31" s="39">
        <v>321</v>
      </c>
      <c r="J31" s="22"/>
      <c r="L31" s="35"/>
      <c r="Q31" s="35"/>
      <c r="V31" s="35"/>
    </row>
    <row r="32" spans="1:29" ht="17.100000000000001" customHeight="1" x14ac:dyDescent="0.25">
      <c r="A32" s="41">
        <v>18</v>
      </c>
      <c r="B32" s="27" t="s">
        <v>39</v>
      </c>
      <c r="C32" s="27"/>
      <c r="D32" s="27"/>
      <c r="E32" s="27"/>
      <c r="F32" s="27"/>
      <c r="G32" s="13">
        <f>G31</f>
        <v>156800</v>
      </c>
      <c r="H32" s="39">
        <v>321</v>
      </c>
      <c r="I32" s="39">
        <v>221</v>
      </c>
      <c r="J32" s="22"/>
      <c r="Q32" s="35"/>
      <c r="V32" s="35"/>
    </row>
    <row r="33" spans="1:22" ht="17.100000000000001" customHeight="1" x14ac:dyDescent="0.25">
      <c r="A33" s="41">
        <v>19</v>
      </c>
      <c r="B33" s="27" t="s">
        <v>40</v>
      </c>
      <c r="C33" s="27"/>
      <c r="D33" s="27"/>
      <c r="E33" s="27"/>
      <c r="F33" s="27"/>
      <c r="G33" s="13">
        <v>400000</v>
      </c>
      <c r="H33" s="39">
        <v>261</v>
      </c>
      <c r="I33" s="39">
        <v>211</v>
      </c>
      <c r="J33" s="22"/>
      <c r="L33" s="32" t="s">
        <v>64</v>
      </c>
      <c r="Q33" s="35"/>
      <c r="V33" s="35"/>
    </row>
    <row r="34" spans="1:22" ht="17.100000000000001" customHeight="1" x14ac:dyDescent="0.25">
      <c r="A34" s="41">
        <v>20</v>
      </c>
      <c r="B34" s="27" t="s">
        <v>54</v>
      </c>
      <c r="C34" s="27"/>
      <c r="D34" s="27"/>
      <c r="E34" s="27"/>
      <c r="F34" s="27"/>
      <c r="G34" s="13">
        <f>G33</f>
        <v>400000</v>
      </c>
      <c r="H34" s="39">
        <v>221</v>
      </c>
      <c r="I34" s="39">
        <v>261</v>
      </c>
      <c r="J34" s="22"/>
      <c r="K34" s="33" t="s">
        <v>57</v>
      </c>
      <c r="L34" s="34">
        <f>C11*1000</f>
        <v>1262000</v>
      </c>
      <c r="M34" s="33" t="s">
        <v>78</v>
      </c>
      <c r="N34" s="33">
        <f>G17</f>
        <v>150000</v>
      </c>
      <c r="Q34" s="35"/>
    </row>
    <row r="35" spans="1:22" ht="17.100000000000001" customHeight="1" x14ac:dyDescent="0.25">
      <c r="A35" s="41">
        <v>21</v>
      </c>
      <c r="B35" s="27" t="s">
        <v>41</v>
      </c>
      <c r="C35" s="27"/>
      <c r="D35" s="27"/>
      <c r="E35" s="27"/>
      <c r="F35" s="27"/>
      <c r="G35" s="13">
        <f>2500*162</f>
        <v>405000</v>
      </c>
      <c r="H35" s="39">
        <v>211</v>
      </c>
      <c r="I35" s="39">
        <v>604</v>
      </c>
      <c r="J35" s="22"/>
      <c r="K35" s="32" t="s">
        <v>91</v>
      </c>
      <c r="L35" s="35">
        <f>G23</f>
        <v>3000</v>
      </c>
      <c r="M35" s="32" t="s">
        <v>79</v>
      </c>
      <c r="N35" s="32">
        <f>G18</f>
        <v>16000</v>
      </c>
      <c r="Q35" s="32" t="s">
        <v>97</v>
      </c>
    </row>
    <row r="36" spans="1:22" ht="17.100000000000001" customHeight="1" x14ac:dyDescent="0.25">
      <c r="A36" s="41">
        <v>22</v>
      </c>
      <c r="B36" s="27" t="s">
        <v>42</v>
      </c>
      <c r="C36" s="27"/>
      <c r="D36" s="27"/>
      <c r="E36" s="27"/>
      <c r="F36" s="27"/>
      <c r="G36" s="13">
        <v>129600</v>
      </c>
      <c r="H36" s="39">
        <v>504</v>
      </c>
      <c r="I36" s="39">
        <v>132</v>
      </c>
      <c r="J36" s="25"/>
      <c r="K36" s="32" t="s">
        <v>94</v>
      </c>
      <c r="L36" s="35">
        <f>G26</f>
        <v>300000</v>
      </c>
      <c r="M36" s="32" t="s">
        <v>88</v>
      </c>
      <c r="N36" s="32">
        <f>G22</f>
        <v>5000</v>
      </c>
      <c r="P36" s="33" t="s">
        <v>98</v>
      </c>
      <c r="Q36" s="34">
        <f>G29</f>
        <v>58333</v>
      </c>
      <c r="R36" s="33"/>
      <c r="S36" s="33"/>
    </row>
    <row r="37" spans="1:22" ht="17.100000000000001" customHeight="1" x14ac:dyDescent="0.25">
      <c r="A37" s="41">
        <v>23</v>
      </c>
      <c r="B37" s="27" t="s">
        <v>43</v>
      </c>
      <c r="C37" s="27"/>
      <c r="D37" s="27"/>
      <c r="E37" s="27"/>
      <c r="F37" s="27"/>
      <c r="G37" s="13">
        <v>20000</v>
      </c>
      <c r="H37" s="39">
        <v>551</v>
      </c>
      <c r="I37" s="39">
        <v>82</v>
      </c>
      <c r="J37" s="22"/>
      <c r="K37" s="32" t="s">
        <v>103</v>
      </c>
      <c r="L37" s="35">
        <f>G34</f>
        <v>400000</v>
      </c>
      <c r="M37" s="32" t="s">
        <v>93</v>
      </c>
      <c r="N37" s="32">
        <f>G25</f>
        <v>130000</v>
      </c>
      <c r="P37" s="32" t="s">
        <v>99</v>
      </c>
      <c r="Q37" s="35">
        <f>G30</f>
        <v>29762</v>
      </c>
    </row>
    <row r="38" spans="1:22" ht="17.100000000000001" customHeight="1" x14ac:dyDescent="0.25">
      <c r="A38" s="41">
        <v>24</v>
      </c>
      <c r="B38" s="27" t="s">
        <v>44</v>
      </c>
      <c r="C38" s="27"/>
      <c r="D38" s="27"/>
      <c r="E38" s="27"/>
      <c r="F38" s="27"/>
      <c r="G38" s="13">
        <v>700000</v>
      </c>
      <c r="H38" s="39">
        <v>82</v>
      </c>
      <c r="I38" s="39">
        <v>22</v>
      </c>
      <c r="J38" s="22"/>
      <c r="L38" s="35"/>
      <c r="M38" s="32" t="s">
        <v>101</v>
      </c>
      <c r="N38" s="32">
        <f>G32</f>
        <v>156800</v>
      </c>
      <c r="P38" s="32" t="s">
        <v>106</v>
      </c>
      <c r="Q38" s="35">
        <f>G37</f>
        <v>20000</v>
      </c>
    </row>
    <row r="39" spans="1:22" ht="17.100000000000001" customHeight="1" x14ac:dyDescent="0.25">
      <c r="A39" s="41">
        <v>25</v>
      </c>
      <c r="B39" s="27" t="s">
        <v>45</v>
      </c>
      <c r="C39" s="27"/>
      <c r="D39" s="27"/>
      <c r="E39" s="27"/>
      <c r="F39" s="27"/>
      <c r="G39" s="13">
        <v>700000</v>
      </c>
      <c r="H39" s="39">
        <v>42</v>
      </c>
      <c r="I39" s="39">
        <v>321</v>
      </c>
      <c r="J39" s="22"/>
      <c r="Q39" s="35"/>
    </row>
    <row r="40" spans="1:22" ht="17.100000000000001" customHeight="1" x14ac:dyDescent="0.25">
      <c r="A40" s="41">
        <v>26</v>
      </c>
      <c r="B40" s="27" t="s">
        <v>46</v>
      </c>
      <c r="C40" s="27"/>
      <c r="D40" s="27"/>
      <c r="E40" s="27"/>
      <c r="F40" s="27"/>
      <c r="G40" s="13">
        <v>12000</v>
      </c>
      <c r="H40" s="39">
        <v>42</v>
      </c>
      <c r="I40" s="39">
        <v>321</v>
      </c>
      <c r="J40" s="22"/>
      <c r="L40" s="32" t="s">
        <v>65</v>
      </c>
      <c r="Q40" s="35"/>
    </row>
    <row r="41" spans="1:22" ht="17.100000000000001" customHeight="1" x14ac:dyDescent="0.25">
      <c r="A41" s="41">
        <v>27</v>
      </c>
      <c r="B41" s="27" t="s">
        <v>47</v>
      </c>
      <c r="C41" s="27"/>
      <c r="D41" s="27"/>
      <c r="E41" s="27"/>
      <c r="F41" s="27"/>
      <c r="G41" s="13">
        <v>18000</v>
      </c>
      <c r="H41" s="39">
        <v>42</v>
      </c>
      <c r="I41" s="39">
        <v>321</v>
      </c>
      <c r="J41" s="22"/>
      <c r="K41" s="33" t="s">
        <v>57</v>
      </c>
      <c r="L41" s="34">
        <f>C12*1000</f>
        <v>400000</v>
      </c>
      <c r="M41" s="33" t="s">
        <v>87</v>
      </c>
      <c r="N41" s="33">
        <f>G21</f>
        <v>300000</v>
      </c>
    </row>
    <row r="42" spans="1:22" ht="17.100000000000001" customHeight="1" x14ac:dyDescent="0.25">
      <c r="A42" s="41">
        <v>28</v>
      </c>
      <c r="B42" s="27" t="s">
        <v>48</v>
      </c>
      <c r="C42" s="27"/>
      <c r="D42" s="27"/>
      <c r="E42" s="27"/>
      <c r="F42" s="27"/>
      <c r="G42" s="13">
        <f>G39+G40+G41</f>
        <v>730000</v>
      </c>
      <c r="H42" s="39">
        <v>22</v>
      </c>
      <c r="I42" s="39">
        <v>42</v>
      </c>
      <c r="J42" s="22"/>
      <c r="K42" s="32" t="s">
        <v>81</v>
      </c>
      <c r="L42" s="35">
        <f>G19</f>
        <v>320000</v>
      </c>
      <c r="M42" s="32" t="s">
        <v>102</v>
      </c>
      <c r="N42" s="32">
        <f>G33</f>
        <v>400000</v>
      </c>
      <c r="Q42" s="32" t="s">
        <v>108</v>
      </c>
    </row>
    <row r="43" spans="1:22" ht="17.100000000000001" customHeight="1" x14ac:dyDescent="0.25">
      <c r="J43" s="25"/>
      <c r="K43" s="32" t="s">
        <v>95</v>
      </c>
      <c r="L43" s="35">
        <f>G27</f>
        <v>442400</v>
      </c>
      <c r="P43" s="33" t="s">
        <v>109</v>
      </c>
      <c r="Q43" s="34">
        <f>G39</f>
        <v>700000</v>
      </c>
      <c r="R43" s="33" t="s">
        <v>112</v>
      </c>
      <c r="S43" s="33">
        <f>G42</f>
        <v>730000</v>
      </c>
    </row>
    <row r="44" spans="1:22" ht="17.100000000000001" customHeight="1" x14ac:dyDescent="0.25">
      <c r="J44" s="22"/>
      <c r="K44" s="32" t="s">
        <v>104</v>
      </c>
      <c r="L44" s="35">
        <f>G35</f>
        <v>405000</v>
      </c>
      <c r="P44" s="32" t="s">
        <v>110</v>
      </c>
      <c r="Q44" s="35">
        <f>G40</f>
        <v>12000</v>
      </c>
    </row>
    <row r="45" spans="1:22" ht="17.100000000000001" customHeight="1" x14ac:dyDescent="0.25">
      <c r="B45" t="s">
        <v>84</v>
      </c>
      <c r="C45" t="s">
        <v>73</v>
      </c>
      <c r="D45" t="s">
        <v>74</v>
      </c>
      <c r="E45" s="1" t="s">
        <v>18</v>
      </c>
      <c r="J45" s="22"/>
      <c r="L45" s="35"/>
      <c r="P45" s="32" t="s">
        <v>111</v>
      </c>
      <c r="Q45" s="35">
        <f>G41</f>
        <v>18000</v>
      </c>
    </row>
    <row r="46" spans="1:22" ht="17.100000000000001" customHeight="1" x14ac:dyDescent="0.25">
      <c r="A46" t="s">
        <v>57</v>
      </c>
      <c r="B46" t="s">
        <v>75</v>
      </c>
      <c r="C46">
        <v>2000</v>
      </c>
      <c r="D46">
        <v>48</v>
      </c>
      <c r="E46" s="1">
        <f>D46*C46</f>
        <v>96000</v>
      </c>
      <c r="J46" s="22"/>
      <c r="Q46" s="35"/>
    </row>
    <row r="47" spans="1:22" x14ac:dyDescent="0.25">
      <c r="A47" t="s">
        <v>71</v>
      </c>
      <c r="B47" t="s">
        <v>72</v>
      </c>
      <c r="C47">
        <v>3000</v>
      </c>
      <c r="D47">
        <v>50</v>
      </c>
      <c r="E47" s="1">
        <f>C47*D47</f>
        <v>150000</v>
      </c>
      <c r="L47" s="32" t="s">
        <v>86</v>
      </c>
      <c r="Q47" s="35"/>
    </row>
    <row r="48" spans="1:22" x14ac:dyDescent="0.25">
      <c r="A48" t="s">
        <v>82</v>
      </c>
      <c r="B48" t="s">
        <v>83</v>
      </c>
      <c r="C48">
        <v>-2000</v>
      </c>
      <c r="D48">
        <v>48</v>
      </c>
      <c r="E48" s="1">
        <f>D48*C48</f>
        <v>-96000</v>
      </c>
      <c r="J48" s="22"/>
      <c r="K48" s="33" t="s">
        <v>87</v>
      </c>
      <c r="L48" s="34">
        <f>N41</f>
        <v>300000</v>
      </c>
      <c r="M48" s="33" t="s">
        <v>94</v>
      </c>
      <c r="N48" s="33">
        <f>G26</f>
        <v>300000</v>
      </c>
    </row>
    <row r="49" spans="1:14" x14ac:dyDescent="0.25">
      <c r="A49" t="s">
        <v>92</v>
      </c>
      <c r="B49" t="s">
        <v>72</v>
      </c>
      <c r="C49">
        <v>2500</v>
      </c>
      <c r="D49">
        <v>52</v>
      </c>
      <c r="E49" s="1">
        <f>D49*C49</f>
        <v>130000</v>
      </c>
      <c r="J49" s="22"/>
      <c r="K49" s="32" t="s">
        <v>102</v>
      </c>
      <c r="L49" s="35">
        <f>G33</f>
        <v>400000</v>
      </c>
      <c r="M49" s="32" t="s">
        <v>103</v>
      </c>
      <c r="N49" s="32">
        <f>G34</f>
        <v>400000</v>
      </c>
    </row>
    <row r="50" spans="1:14" x14ac:dyDescent="0.25">
      <c r="A50" t="s">
        <v>96</v>
      </c>
      <c r="B50" t="s">
        <v>83</v>
      </c>
      <c r="C50">
        <v>-2800</v>
      </c>
      <c r="D50">
        <v>50</v>
      </c>
      <c r="E50" s="1">
        <f>D50*C50</f>
        <v>-140000</v>
      </c>
      <c r="J50" s="22"/>
      <c r="L50" s="35"/>
    </row>
    <row r="51" spans="1:14" x14ac:dyDescent="0.25">
      <c r="A51" t="s">
        <v>100</v>
      </c>
      <c r="B51" t="s">
        <v>72</v>
      </c>
      <c r="C51">
        <v>3200</v>
      </c>
      <c r="D51">
        <v>49</v>
      </c>
      <c r="E51" s="1">
        <f>D51*C51</f>
        <v>156800</v>
      </c>
      <c r="J51" s="22"/>
      <c r="L51" s="35"/>
    </row>
    <row r="52" spans="1:14" x14ac:dyDescent="0.25">
      <c r="A52" t="s">
        <v>105</v>
      </c>
      <c r="B52" t="s">
        <v>83</v>
      </c>
      <c r="C52">
        <v>-200</v>
      </c>
      <c r="D52">
        <v>50</v>
      </c>
      <c r="E52" s="1">
        <f>D52*C52</f>
        <v>-10000</v>
      </c>
      <c r="L52" s="35"/>
    </row>
    <row r="53" spans="1:14" x14ac:dyDescent="0.25">
      <c r="A53" t="s">
        <v>105</v>
      </c>
      <c r="B53" t="s">
        <v>83</v>
      </c>
      <c r="C53">
        <v>-2300</v>
      </c>
      <c r="D53">
        <v>52</v>
      </c>
      <c r="E53" s="1">
        <f>D53*C53</f>
        <v>-119600</v>
      </c>
    </row>
  </sheetData>
  <mergeCells count="32">
    <mergeCell ref="Z2:AA2"/>
    <mergeCell ref="AB2:AC2"/>
    <mergeCell ref="Z15:AA15"/>
    <mergeCell ref="AB15:AC15"/>
    <mergeCell ref="B39:F39"/>
    <mergeCell ref="B36:F36"/>
    <mergeCell ref="B15:F15"/>
    <mergeCell ref="B16:F16"/>
    <mergeCell ref="B17:F17"/>
    <mergeCell ref="B18:F18"/>
    <mergeCell ref="B22:F22"/>
    <mergeCell ref="B37:F37"/>
    <mergeCell ref="B38:F38"/>
    <mergeCell ref="B27:F27"/>
    <mergeCell ref="B28:F28"/>
    <mergeCell ref="B29:F29"/>
    <mergeCell ref="B40:F40"/>
    <mergeCell ref="B41:F41"/>
    <mergeCell ref="B42:F42"/>
    <mergeCell ref="B19:F19"/>
    <mergeCell ref="B20:F20"/>
    <mergeCell ref="B21:F21"/>
    <mergeCell ref="B30:F30"/>
    <mergeCell ref="B23:F23"/>
    <mergeCell ref="B24:F24"/>
    <mergeCell ref="B25:F25"/>
    <mergeCell ref="B26:F26"/>
    <mergeCell ref="B31:F31"/>
    <mergeCell ref="B32:F32"/>
    <mergeCell ref="B33:F33"/>
    <mergeCell ref="B34:F34"/>
    <mergeCell ref="B35:F35"/>
  </mergeCells>
  <phoneticPr fontId="3" type="noConversion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TESCOSW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cp:lastPrinted>2010-12-08T11:17:53Z</cp:lastPrinted>
  <dcterms:created xsi:type="dcterms:W3CDTF">2010-12-08T06:21:52Z</dcterms:created>
  <dcterms:modified xsi:type="dcterms:W3CDTF">2022-11-15T10:33:49Z</dcterms:modified>
</cp:coreProperties>
</file>