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8_{0C94CF5A-1595-4FDE-ABDE-2F5F0580DF0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1" l="1"/>
  <c r="L38" i="1"/>
  <c r="E35" i="1"/>
  <c r="J47" i="1"/>
  <c r="O28" i="1"/>
  <c r="AA32" i="1"/>
  <c r="Y28" i="1"/>
  <c r="L37" i="1"/>
  <c r="E33" i="1"/>
  <c r="AA16" i="1"/>
  <c r="J37" i="1"/>
  <c r="AA31" i="1"/>
  <c r="J12" i="1"/>
  <c r="L11" i="1"/>
  <c r="J15" i="1"/>
  <c r="E30" i="1"/>
  <c r="O33" i="1"/>
  <c r="L23" i="1"/>
  <c r="E29" i="1"/>
  <c r="J30" i="1"/>
  <c r="V3" i="1"/>
  <c r="E28" i="1"/>
  <c r="J24" i="1"/>
  <c r="Q33" i="1"/>
  <c r="E27" i="1"/>
  <c r="J36" i="1"/>
  <c r="L29" i="1"/>
  <c r="AA30" i="1"/>
  <c r="J20" i="1"/>
  <c r="AA29" i="1"/>
  <c r="O27" i="1"/>
  <c r="L8" i="1"/>
  <c r="O22" i="1"/>
  <c r="L16" i="1"/>
  <c r="O21" i="1"/>
  <c r="O15" i="1"/>
  <c r="AA28" i="1"/>
  <c r="O9" i="1"/>
  <c r="AA22" i="1"/>
  <c r="L19" i="1"/>
  <c r="O3" i="1"/>
  <c r="Y27" i="1"/>
  <c r="L36" i="1"/>
  <c r="E18" i="1"/>
  <c r="Y21" i="1"/>
  <c r="L35" i="1"/>
  <c r="E17" i="1"/>
  <c r="AA27" i="1"/>
  <c r="AA21" i="1"/>
  <c r="AA9" i="1"/>
  <c r="AA3" i="1"/>
  <c r="J41" i="1"/>
  <c r="J35" i="1"/>
  <c r="J29" i="1"/>
  <c r="J23" i="1"/>
  <c r="J19" i="1"/>
  <c r="L15" i="1"/>
  <c r="J11" i="1"/>
  <c r="L7" i="1"/>
  <c r="J3" i="1"/>
  <c r="E7" i="1"/>
  <c r="AA15" i="1" s="1"/>
  <c r="E14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Menšík</author>
  </authors>
  <commentList>
    <comment ref="C8" authorId="0" shapeId="0" xr:uid="{3EF2B1D9-0F2F-4D3F-8B23-6C266C88357C}">
      <text>
        <r>
          <rPr>
            <sz val="11"/>
            <color theme="1"/>
            <rFont val="Calibri"/>
            <family val="2"/>
            <scheme val="minor"/>
          </rPr>
          <t>Michal Menšík:
400 kusů</t>
        </r>
      </text>
    </comment>
  </commentList>
</comments>
</file>

<file path=xl/sharedStrings.xml><?xml version="1.0" encoding="utf-8"?>
<sst xmlns="http://schemas.openxmlformats.org/spreadsheetml/2006/main" count="113" uniqueCount="83">
  <si>
    <t>Rozvaha ABC, s.r.o. k 1.1. 2021</t>
  </si>
  <si>
    <t>Hala</t>
  </si>
  <si>
    <t>ZK</t>
  </si>
  <si>
    <t>Oprávky hala</t>
  </si>
  <si>
    <t>HV min úč. obdob</t>
  </si>
  <si>
    <t>Stroj</t>
  </si>
  <si>
    <t>Oprávky stroj</t>
  </si>
  <si>
    <t>Materiál</t>
  </si>
  <si>
    <t>Úvěr</t>
  </si>
  <si>
    <t>Hotové výrobky</t>
  </si>
  <si>
    <t>Pohledávky</t>
  </si>
  <si>
    <t>Zaměstnanci</t>
  </si>
  <si>
    <t>Běžný účet</t>
  </si>
  <si>
    <t>Dodavatelé</t>
  </si>
  <si>
    <t>Pokladna</t>
  </si>
  <si>
    <t>A celkem</t>
  </si>
  <si>
    <t>P celkem</t>
  </si>
  <si>
    <t>Z BU uhrazeny veškeré dlužné mzdy</t>
  </si>
  <si>
    <t>Z BU uhrazeny veškeré závazky vůči dodavatelům</t>
  </si>
  <si>
    <t>Materiál zadán do výroby (100%)</t>
  </si>
  <si>
    <t>Zúčtovány mzdy (50% výroba, 30% prodej, 20% správa)</t>
  </si>
  <si>
    <t>FAP energie (80% výroba, 10% prodej, 10% správa)</t>
  </si>
  <si>
    <t>Odpisy stroje (100% výroba)</t>
  </si>
  <si>
    <t>Odpisy hala (90% výroba, 5% prodej, 5% správa)</t>
  </si>
  <si>
    <t>FAP - pronájem SW pro řízení výroby (100% výroba)</t>
  </si>
  <si>
    <t>FAP nákup materiálu (naskladnění)</t>
  </si>
  <si>
    <t>Na BU byly uhrazeny pohledávky za odběrateli</t>
  </si>
  <si>
    <t>Vyskladnění 800 kusů (FIFO)</t>
  </si>
  <si>
    <t>Vyřazení stroje</t>
  </si>
  <si>
    <t>FAP - pořízení nového stroje (bez využití účtu pořízení)</t>
  </si>
  <si>
    <t>BU - uhrazena FAP z případu 15</t>
  </si>
  <si>
    <t>FAP - pojištění nového stroje (od 1.5. 2021 do 30.4.2022)</t>
  </si>
  <si>
    <t>BU - uhrazeno pojištění z případu 18.</t>
  </si>
  <si>
    <t>MD</t>
  </si>
  <si>
    <t>D</t>
  </si>
  <si>
    <t>A - Hala - 021</t>
  </si>
  <si>
    <t>Oprávky - hala - 081</t>
  </si>
  <si>
    <t>A - Stroj - 022</t>
  </si>
  <si>
    <t>PZ</t>
  </si>
  <si>
    <t>Oprávky - stroj - 082</t>
  </si>
  <si>
    <t>A - materiál - 112</t>
  </si>
  <si>
    <t>A - pohledávky -311</t>
  </si>
  <si>
    <t>A - BU - 221</t>
  </si>
  <si>
    <t>A - pokladna - 211</t>
  </si>
  <si>
    <t>VK - ZK - 411</t>
  </si>
  <si>
    <t>VK - HV min - 428</t>
  </si>
  <si>
    <t>Z - úvěr dlouhodobý - 461</t>
  </si>
  <si>
    <t>Z - zaměst - 331</t>
  </si>
  <si>
    <t>Z - dodav - 321</t>
  </si>
  <si>
    <t>1.</t>
  </si>
  <si>
    <t>2.</t>
  </si>
  <si>
    <t>N - spotř mat - 501</t>
  </si>
  <si>
    <t>3.</t>
  </si>
  <si>
    <t>4.</t>
  </si>
  <si>
    <t>N - mzdy - 521</t>
  </si>
  <si>
    <t>A - Hot. Výr. - 123</t>
  </si>
  <si>
    <t>5.</t>
  </si>
  <si>
    <t>N - energie - 502</t>
  </si>
  <si>
    <t>N - odpisy - 551</t>
  </si>
  <si>
    <t>6.</t>
  </si>
  <si>
    <t>7.</t>
  </si>
  <si>
    <t>N - služby - 518</t>
  </si>
  <si>
    <t>8.</t>
  </si>
  <si>
    <t>9.</t>
  </si>
  <si>
    <t>10.</t>
  </si>
  <si>
    <t>Hotové výrobky převedeny na sklad, vše dokončeno (500 kusů)</t>
  </si>
  <si>
    <t>N - ZS v - 583</t>
  </si>
  <si>
    <t>11.</t>
  </si>
  <si>
    <t>FAV - Zakázka dokončena - prodej 800 kusů á 25000 Kč</t>
  </si>
  <si>
    <t>V - tržb výrob - 601</t>
  </si>
  <si>
    <t>12.</t>
  </si>
  <si>
    <t>13.</t>
  </si>
  <si>
    <t>14.</t>
  </si>
  <si>
    <t>15.</t>
  </si>
  <si>
    <t>BU -od banky si půjčujeme investiční úvěr 5 000 000</t>
  </si>
  <si>
    <t>16.</t>
  </si>
  <si>
    <t>17.</t>
  </si>
  <si>
    <t>518, 381</t>
  </si>
  <si>
    <t>18.</t>
  </si>
  <si>
    <t>18.a</t>
  </si>
  <si>
    <t>A - NPO - 381</t>
  </si>
  <si>
    <t>18.b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</si>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</sst>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164" fontId="0" fillId="0" borderId="7" xfId="0" applyNumberFormat="1" applyBorder="1"/>
    <xf numFmtId="0" fontId="1" fillId="0" borderId="8" xfId="0" applyFont="1" applyBorder="1"/>
    <xf numFmtId="164" fontId="1" fillId="0" borderId="9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0" fillId="0" borderId="1" xfId="0" applyBorder="1" applyAlignment="1">
      <alignment horizontal="center"/>
    </xf>
    <xf numFmtId="0" fontId="0" fillId="0" borderId="11" xfId="0" applyBorder="1"/>
    <xf numFmtId="1" fontId="0" fillId="0" borderId="11" xfId="0" applyNumberFormat="1" applyBorder="1"/>
    <xf numFmtId="0" fontId="0" fillId="0" borderId="11" xfId="0" applyBorder="1" applyAlignment="1">
      <alignment horizontal="left"/>
    </xf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2" borderId="3" xfId="0" applyNumberFormat="1" applyFill="1" applyBorder="1"/>
    <xf numFmtId="164" fontId="0" fillId="2" borderId="6" xfId="0" applyNumberFormat="1" applyFill="1" applyBorder="1"/>
    <xf numFmtId="164" fontId="0" fillId="2" borderId="4" xfId="0" applyNumberFormat="1" applyFill="1" applyBorder="1"/>
    <xf numFmtId="164" fontId="0" fillId="2" borderId="7" xfId="0" applyNumberFormat="1" applyFill="1" applyBorder="1"/>
    <xf numFmtId="0" fontId="0" fillId="2" borderId="11" xfId="0" applyFill="1" applyBorder="1"/>
    <xf numFmtId="0" fontId="0" fillId="0" borderId="0" xfId="0" applyBorder="1"/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tabSelected="1" topLeftCell="A11" zoomScale="110" zoomScaleNormal="110" workbookViewId="0">
      <selection activeCell="Y30" sqref="Y30"/>
    </sheetView>
  </sheetViews>
  <sheetFormatPr defaultRowHeight="15" x14ac:dyDescent="0.25"/>
  <cols>
    <col min="1" max="1" width="3" bestFit="1" customWidth="1"/>
    <col min="2" max="2" width="15" bestFit="1" customWidth="1"/>
    <col min="3" max="3" width="16.7109375" bestFit="1" customWidth="1"/>
    <col min="4" max="4" width="16.85546875" bestFit="1" customWidth="1"/>
    <col min="5" max="5" width="16.42578125" bestFit="1" customWidth="1"/>
    <col min="6" max="6" width="8.140625" bestFit="1" customWidth="1"/>
    <col min="7" max="7" width="4.85546875" customWidth="1"/>
    <col min="8" max="8" width="3.85546875" customWidth="1"/>
    <col min="9" max="9" width="3.140625" bestFit="1" customWidth="1"/>
    <col min="10" max="10" width="15.5703125" customWidth="1"/>
    <col min="11" max="11" width="3.140625" bestFit="1" customWidth="1"/>
    <col min="12" max="12" width="15.42578125" bestFit="1" customWidth="1"/>
    <col min="13" max="13" width="4" customWidth="1"/>
    <col min="14" max="14" width="2.5703125" bestFit="1" customWidth="1"/>
    <col min="15" max="15" width="15.42578125" bestFit="1" customWidth="1"/>
    <col min="16" max="16" width="4.28515625" customWidth="1"/>
    <col min="17" max="17" width="14.42578125" bestFit="1" customWidth="1"/>
    <col min="18" max="18" width="3.7109375" customWidth="1"/>
    <col min="19" max="19" width="4.42578125" customWidth="1"/>
    <col min="21" max="21" width="3.5703125" bestFit="1" customWidth="1"/>
    <col min="22" max="22" width="15.42578125" bestFit="1" customWidth="1"/>
    <col min="23" max="23" width="3.28515625" customWidth="1"/>
    <col min="24" max="24" width="4.42578125" customWidth="1"/>
    <col min="25" max="25" width="15.42578125" bestFit="1" customWidth="1"/>
    <col min="26" max="26" width="3.140625" bestFit="1" customWidth="1"/>
    <col min="27" max="27" width="15.42578125" bestFit="1" customWidth="1"/>
  </cols>
  <sheetData>
    <row r="1" spans="1:27" x14ac:dyDescent="0.25">
      <c r="B1" s="12" t="s">
        <v>0</v>
      </c>
      <c r="C1" s="12"/>
      <c r="D1" s="12"/>
      <c r="E1" s="12"/>
    </row>
    <row r="2" spans="1:27" x14ac:dyDescent="0.25">
      <c r="B2" s="2" t="s">
        <v>1</v>
      </c>
      <c r="C2" s="20">
        <v>15000000</v>
      </c>
      <c r="D2" s="3" t="s">
        <v>2</v>
      </c>
      <c r="E2" s="22">
        <v>25000000</v>
      </c>
      <c r="I2" s="17"/>
      <c r="J2" s="17" t="s">
        <v>35</v>
      </c>
      <c r="K2" s="17"/>
      <c r="L2" s="17"/>
      <c r="N2" s="17"/>
      <c r="O2" s="17" t="s">
        <v>51</v>
      </c>
      <c r="P2" s="17"/>
      <c r="Q2" s="17"/>
      <c r="S2" s="17"/>
      <c r="T2" s="17" t="s">
        <v>69</v>
      </c>
      <c r="U2" s="17"/>
      <c r="V2" s="17"/>
      <c r="X2" s="17"/>
      <c r="Y2" s="17" t="s">
        <v>44</v>
      </c>
      <c r="Z2" s="17"/>
      <c r="AA2" s="17"/>
    </row>
    <row r="3" spans="1:27" x14ac:dyDescent="0.25">
      <c r="B3" s="4" t="s">
        <v>3</v>
      </c>
      <c r="C3" s="21">
        <v>-5000000</v>
      </c>
      <c r="D3" s="6" t="s">
        <v>4</v>
      </c>
      <c r="E3" s="23">
        <v>15000000</v>
      </c>
      <c r="I3" t="s">
        <v>38</v>
      </c>
      <c r="J3" s="1">
        <f>C2</f>
        <v>15000000</v>
      </c>
      <c r="K3" s="18"/>
      <c r="N3" t="s">
        <v>52</v>
      </c>
      <c r="O3" s="1">
        <f>E19</f>
        <v>3000000</v>
      </c>
      <c r="P3" s="18"/>
      <c r="U3" s="18" t="s">
        <v>70</v>
      </c>
      <c r="V3" s="1">
        <f>E28</f>
        <v>20000000</v>
      </c>
      <c r="Z3" s="18" t="s">
        <v>38</v>
      </c>
      <c r="AA3" s="1">
        <f>E2</f>
        <v>25000000</v>
      </c>
    </row>
    <row r="4" spans="1:27" x14ac:dyDescent="0.25">
      <c r="B4" s="4" t="s">
        <v>5</v>
      </c>
      <c r="C4" s="21">
        <v>18000000</v>
      </c>
      <c r="D4" s="6"/>
      <c r="E4" s="7"/>
      <c r="K4" s="19"/>
      <c r="P4" s="19"/>
      <c r="U4" s="19"/>
      <c r="Z4" s="19"/>
    </row>
    <row r="5" spans="1:27" x14ac:dyDescent="0.25">
      <c r="B5" s="4" t="s">
        <v>6</v>
      </c>
      <c r="C5" s="21">
        <v>-17000000</v>
      </c>
      <c r="D5" s="6"/>
      <c r="E5" s="7"/>
      <c r="P5" s="19"/>
      <c r="U5" s="19"/>
      <c r="Z5" s="19"/>
    </row>
    <row r="6" spans="1:27" x14ac:dyDescent="0.25">
      <c r="B6" s="4"/>
      <c r="C6" s="5"/>
      <c r="D6" s="6"/>
      <c r="E6" s="7"/>
      <c r="I6" s="17"/>
      <c r="J6" s="17" t="s">
        <v>36</v>
      </c>
      <c r="K6" s="17"/>
      <c r="L6" s="17"/>
      <c r="P6" s="19"/>
      <c r="U6" s="19"/>
      <c r="Z6" s="19"/>
    </row>
    <row r="7" spans="1:27" x14ac:dyDescent="0.25">
      <c r="B7" s="4" t="s">
        <v>7</v>
      </c>
      <c r="C7" s="21">
        <v>5000000</v>
      </c>
      <c r="D7" s="6" t="s">
        <v>8</v>
      </c>
      <c r="E7" s="23">
        <f>C8</f>
        <v>5500000</v>
      </c>
      <c r="K7" s="18" t="s">
        <v>38</v>
      </c>
      <c r="L7" s="1">
        <f>-C3</f>
        <v>5000000</v>
      </c>
    </row>
    <row r="8" spans="1:27" x14ac:dyDescent="0.25">
      <c r="B8" s="4" t="s">
        <v>9</v>
      </c>
      <c r="C8" s="21">
        <v>5500000</v>
      </c>
      <c r="D8" s="6"/>
      <c r="E8" s="7"/>
      <c r="K8" s="19" t="s">
        <v>60</v>
      </c>
      <c r="L8" s="1">
        <f>E23</f>
        <v>600000</v>
      </c>
      <c r="N8" s="17"/>
      <c r="O8" s="17" t="s">
        <v>54</v>
      </c>
      <c r="P8" s="17"/>
      <c r="Q8" s="17"/>
      <c r="S8" s="17"/>
      <c r="T8" s="17"/>
      <c r="U8" s="17"/>
      <c r="V8" s="17"/>
      <c r="X8" s="17"/>
      <c r="Y8" s="17" t="s">
        <v>45</v>
      </c>
      <c r="Z8" s="17"/>
      <c r="AA8" s="17"/>
    </row>
    <row r="9" spans="1:27" x14ac:dyDescent="0.25">
      <c r="B9" s="4"/>
      <c r="C9" s="5"/>
      <c r="D9" s="6"/>
      <c r="E9" s="7"/>
      <c r="N9" t="s">
        <v>53</v>
      </c>
      <c r="O9" s="1">
        <f>E20</f>
        <v>1080000</v>
      </c>
      <c r="P9" s="18"/>
      <c r="U9" s="18"/>
      <c r="Z9" s="18" t="s">
        <v>38</v>
      </c>
      <c r="AA9" s="1">
        <f>E3</f>
        <v>15000000</v>
      </c>
    </row>
    <row r="10" spans="1:27" x14ac:dyDescent="0.25">
      <c r="B10" s="4" t="s">
        <v>10</v>
      </c>
      <c r="C10" s="21">
        <v>18000000</v>
      </c>
      <c r="D10" s="6" t="s">
        <v>11</v>
      </c>
      <c r="E10" s="23">
        <v>900000</v>
      </c>
      <c r="I10" s="17"/>
      <c r="J10" s="17" t="s">
        <v>37</v>
      </c>
      <c r="K10" s="17"/>
      <c r="L10" s="17"/>
      <c r="P10" s="19"/>
      <c r="U10" s="19"/>
      <c r="Z10" s="19"/>
    </row>
    <row r="11" spans="1:27" x14ac:dyDescent="0.25">
      <c r="B11" s="4" t="s">
        <v>12</v>
      </c>
      <c r="C11" s="21">
        <v>8000000</v>
      </c>
      <c r="D11" s="6" t="s">
        <v>13</v>
      </c>
      <c r="E11" s="23">
        <v>1125000</v>
      </c>
      <c r="I11" t="s">
        <v>38</v>
      </c>
      <c r="J11" s="1">
        <f>C4</f>
        <v>18000000</v>
      </c>
      <c r="K11" s="18" t="s">
        <v>72</v>
      </c>
      <c r="L11" s="1">
        <f>E30</f>
        <v>18000000</v>
      </c>
      <c r="P11" s="19"/>
      <c r="U11" s="19"/>
      <c r="Z11" s="19"/>
    </row>
    <row r="12" spans="1:27" x14ac:dyDescent="0.25">
      <c r="B12" s="4" t="s">
        <v>14</v>
      </c>
      <c r="C12" s="21">
        <v>25000</v>
      </c>
      <c r="D12" s="6"/>
      <c r="E12" s="7"/>
      <c r="I12" t="s">
        <v>73</v>
      </c>
      <c r="J12" s="1">
        <f>E31</f>
        <v>20000000</v>
      </c>
      <c r="K12" s="19"/>
      <c r="P12" s="19"/>
      <c r="U12" s="19"/>
      <c r="Z12" s="19"/>
    </row>
    <row r="13" spans="1:27" x14ac:dyDescent="0.25">
      <c r="B13" s="4"/>
      <c r="C13" s="5"/>
      <c r="D13" s="6"/>
      <c r="E13" s="7"/>
    </row>
    <row r="14" spans="1:27" x14ac:dyDescent="0.25">
      <c r="B14" s="8" t="s">
        <v>15</v>
      </c>
      <c r="C14" s="9">
        <f>SUM(C2:C12)</f>
        <v>47525000</v>
      </c>
      <c r="D14" s="10" t="s">
        <v>16</v>
      </c>
      <c r="E14" s="11">
        <f>SUM(E2:E12)</f>
        <v>47525000</v>
      </c>
      <c r="I14" s="17"/>
      <c r="J14" s="17" t="s">
        <v>39</v>
      </c>
      <c r="K14" s="17"/>
      <c r="L14" s="17"/>
      <c r="N14" s="17"/>
      <c r="O14" s="17" t="s">
        <v>57</v>
      </c>
      <c r="P14" s="17"/>
      <c r="Q14" s="17"/>
      <c r="S14" s="17"/>
      <c r="T14" s="17"/>
      <c r="U14" s="17"/>
      <c r="V14" s="17"/>
      <c r="X14" s="17"/>
      <c r="Y14" s="17" t="s">
        <v>46</v>
      </c>
      <c r="Z14" s="17"/>
      <c r="AA14" s="17"/>
    </row>
    <row r="15" spans="1:27" x14ac:dyDescent="0.25">
      <c r="I15" t="s">
        <v>72</v>
      </c>
      <c r="J15" s="1">
        <f>E30</f>
        <v>18000000</v>
      </c>
      <c r="K15" s="18" t="s">
        <v>38</v>
      </c>
      <c r="L15" s="1">
        <f>-C5</f>
        <v>17000000</v>
      </c>
      <c r="N15" t="s">
        <v>56</v>
      </c>
      <c r="O15" s="1">
        <f>E21</f>
        <v>200000</v>
      </c>
      <c r="P15" s="18"/>
      <c r="U15" s="18"/>
      <c r="Z15" s="18" t="s">
        <v>38</v>
      </c>
      <c r="AA15" s="1">
        <f>E7</f>
        <v>5500000</v>
      </c>
    </row>
    <row r="16" spans="1:27" x14ac:dyDescent="0.25">
      <c r="A16" s="13"/>
      <c r="B16" s="13"/>
      <c r="C16" s="13"/>
      <c r="D16" s="13"/>
      <c r="E16" s="13"/>
      <c r="F16" s="14" t="s">
        <v>33</v>
      </c>
      <c r="G16" s="14" t="s">
        <v>34</v>
      </c>
      <c r="K16" s="19" t="s">
        <v>59</v>
      </c>
      <c r="L16" s="1">
        <f>E22</f>
        <v>1000000</v>
      </c>
      <c r="P16" s="19"/>
      <c r="U16" s="19"/>
      <c r="Z16" s="19" t="s">
        <v>75</v>
      </c>
      <c r="AA16" s="1">
        <f>E32</f>
        <v>5000000</v>
      </c>
    </row>
    <row r="17" spans="1:27" x14ac:dyDescent="0.25">
      <c r="A17" s="24">
        <v>1</v>
      </c>
      <c r="B17" s="15" t="s">
        <v>17</v>
      </c>
      <c r="C17" s="15"/>
      <c r="D17" s="15"/>
      <c r="E17" s="16">
        <f>E10</f>
        <v>900000</v>
      </c>
      <c r="F17" s="14">
        <v>331</v>
      </c>
      <c r="G17" s="14">
        <v>221</v>
      </c>
      <c r="P17" s="19"/>
      <c r="U17" s="19"/>
      <c r="Z17" s="19"/>
    </row>
    <row r="18" spans="1:27" x14ac:dyDescent="0.25">
      <c r="A18" s="24">
        <v>2</v>
      </c>
      <c r="B18" s="15" t="s">
        <v>18</v>
      </c>
      <c r="C18" s="15"/>
      <c r="D18" s="15"/>
      <c r="E18" s="16">
        <f>E11</f>
        <v>1125000</v>
      </c>
      <c r="F18" s="14">
        <v>321</v>
      </c>
      <c r="G18" s="14">
        <v>221</v>
      </c>
      <c r="I18" s="17"/>
      <c r="J18" s="17" t="s">
        <v>40</v>
      </c>
      <c r="K18" s="17"/>
      <c r="L18" s="17"/>
      <c r="P18" s="19"/>
      <c r="U18" s="19"/>
      <c r="Z18" s="19"/>
    </row>
    <row r="19" spans="1:27" x14ac:dyDescent="0.25">
      <c r="A19" s="24">
        <v>3</v>
      </c>
      <c r="B19" s="15" t="s">
        <v>19</v>
      </c>
      <c r="C19" s="15"/>
      <c r="D19" s="15"/>
      <c r="E19" s="16">
        <v>3000000</v>
      </c>
      <c r="F19" s="14">
        <v>501</v>
      </c>
      <c r="G19" s="14">
        <v>112</v>
      </c>
      <c r="I19" t="s">
        <v>38</v>
      </c>
      <c r="J19" s="1">
        <f>C7</f>
        <v>5000000</v>
      </c>
      <c r="K19" s="18" t="s">
        <v>52</v>
      </c>
      <c r="L19" s="1">
        <f>E19</f>
        <v>3000000</v>
      </c>
    </row>
    <row r="20" spans="1:27" x14ac:dyDescent="0.25">
      <c r="A20" s="24">
        <v>4</v>
      </c>
      <c r="B20" s="15" t="s">
        <v>20</v>
      </c>
      <c r="C20" s="15"/>
      <c r="D20" s="15"/>
      <c r="E20" s="16">
        <v>1080000</v>
      </c>
      <c r="F20" s="14">
        <v>521</v>
      </c>
      <c r="G20" s="14">
        <v>331</v>
      </c>
      <c r="I20" t="s">
        <v>63</v>
      </c>
      <c r="J20" s="1">
        <f>E25</f>
        <v>4000000</v>
      </c>
      <c r="K20" s="19"/>
      <c r="N20" s="17"/>
      <c r="O20" s="17" t="s">
        <v>58</v>
      </c>
      <c r="P20" s="17"/>
      <c r="Q20" s="17"/>
      <c r="S20" s="17"/>
      <c r="T20" s="17"/>
      <c r="U20" s="17"/>
      <c r="V20" s="17"/>
      <c r="X20" s="17"/>
      <c r="Y20" s="17" t="s">
        <v>47</v>
      </c>
      <c r="Z20" s="17"/>
      <c r="AA20" s="17"/>
    </row>
    <row r="21" spans="1:27" x14ac:dyDescent="0.25">
      <c r="A21" s="24">
        <v>5</v>
      </c>
      <c r="B21" s="15" t="s">
        <v>21</v>
      </c>
      <c r="C21" s="15"/>
      <c r="D21" s="15"/>
      <c r="E21" s="16">
        <v>200000</v>
      </c>
      <c r="F21" s="14">
        <v>502</v>
      </c>
      <c r="G21" s="14">
        <v>321</v>
      </c>
      <c r="N21" t="s">
        <v>59</v>
      </c>
      <c r="O21" s="1">
        <f>E22</f>
        <v>1000000</v>
      </c>
      <c r="P21" s="18"/>
      <c r="U21" s="18"/>
      <c r="X21" t="s">
        <v>49</v>
      </c>
      <c r="Y21" s="1">
        <f>E17</f>
        <v>900000</v>
      </c>
      <c r="Z21" s="18" t="s">
        <v>38</v>
      </c>
      <c r="AA21" s="1">
        <f>E10</f>
        <v>900000</v>
      </c>
    </row>
    <row r="22" spans="1:27" x14ac:dyDescent="0.25">
      <c r="A22" s="24">
        <v>6</v>
      </c>
      <c r="B22" s="15" t="s">
        <v>22</v>
      </c>
      <c r="C22" s="15"/>
      <c r="D22" s="15"/>
      <c r="E22" s="16">
        <v>1000000</v>
      </c>
      <c r="F22" s="14">
        <v>551</v>
      </c>
      <c r="G22" s="14">
        <v>82</v>
      </c>
      <c r="I22" s="17"/>
      <c r="J22" s="17" t="s">
        <v>55</v>
      </c>
      <c r="K22" s="17"/>
      <c r="L22" s="17"/>
      <c r="N22" t="s">
        <v>60</v>
      </c>
      <c r="O22" s="1">
        <f>E23</f>
        <v>600000</v>
      </c>
      <c r="P22" s="19"/>
      <c r="U22" s="19"/>
      <c r="Z22" s="19" t="s">
        <v>53</v>
      </c>
      <c r="AA22" s="1">
        <f>E20</f>
        <v>1080000</v>
      </c>
    </row>
    <row r="23" spans="1:27" x14ac:dyDescent="0.25">
      <c r="A23" s="24">
        <v>7</v>
      </c>
      <c r="B23" s="15" t="s">
        <v>23</v>
      </c>
      <c r="C23" s="15"/>
      <c r="D23" s="15"/>
      <c r="E23" s="16">
        <v>600000</v>
      </c>
      <c r="F23" s="14">
        <v>551</v>
      </c>
      <c r="G23" s="14">
        <v>81</v>
      </c>
      <c r="I23" t="s">
        <v>38</v>
      </c>
      <c r="J23" s="1">
        <f>C8</f>
        <v>5500000</v>
      </c>
      <c r="K23" s="18" t="s">
        <v>71</v>
      </c>
      <c r="L23" s="1">
        <f>E29</f>
        <v>10172000</v>
      </c>
      <c r="P23" s="19"/>
      <c r="U23" s="19"/>
      <c r="Z23" s="19"/>
    </row>
    <row r="24" spans="1:27" x14ac:dyDescent="0.25">
      <c r="A24" s="24">
        <v>8</v>
      </c>
      <c r="B24" s="15" t="s">
        <v>24</v>
      </c>
      <c r="C24" s="15"/>
      <c r="D24" s="15"/>
      <c r="E24" s="16">
        <v>600000</v>
      </c>
      <c r="F24" s="14">
        <v>518</v>
      </c>
      <c r="G24" s="14">
        <v>321</v>
      </c>
      <c r="I24" t="s">
        <v>67</v>
      </c>
      <c r="J24" s="1">
        <f>E27</f>
        <v>5840000</v>
      </c>
      <c r="K24" s="19"/>
      <c r="P24" s="19"/>
      <c r="U24" s="19"/>
      <c r="Z24" s="19"/>
    </row>
    <row r="25" spans="1:27" x14ac:dyDescent="0.25">
      <c r="A25" s="24">
        <v>9</v>
      </c>
      <c r="B25" s="15" t="s">
        <v>25</v>
      </c>
      <c r="C25" s="15"/>
      <c r="D25" s="15"/>
      <c r="E25" s="16">
        <v>4000000</v>
      </c>
      <c r="F25" s="14">
        <v>112</v>
      </c>
      <c r="G25" s="14">
        <v>321</v>
      </c>
      <c r="K25" s="19"/>
    </row>
    <row r="26" spans="1:27" x14ac:dyDescent="0.25">
      <c r="A26" s="24">
        <v>10</v>
      </c>
      <c r="B26" s="15" t="s">
        <v>26</v>
      </c>
      <c r="C26" s="15"/>
      <c r="D26" s="15"/>
      <c r="E26" s="16">
        <v>16000000</v>
      </c>
      <c r="F26" s="14">
        <v>221</v>
      </c>
      <c r="G26" s="14">
        <v>311</v>
      </c>
      <c r="K26" s="19"/>
      <c r="N26" s="17"/>
      <c r="O26" s="17" t="s">
        <v>61</v>
      </c>
      <c r="P26" s="17"/>
      <c r="Q26" s="17"/>
      <c r="S26" s="17"/>
      <c r="T26" s="17"/>
      <c r="U26" s="17"/>
      <c r="V26" s="17"/>
      <c r="X26" s="17"/>
      <c r="Y26" s="17" t="s">
        <v>48</v>
      </c>
      <c r="Z26" s="17"/>
      <c r="AA26" s="17"/>
    </row>
    <row r="27" spans="1:27" x14ac:dyDescent="0.25">
      <c r="A27" s="24">
        <v>11</v>
      </c>
      <c r="B27" s="15" t="s">
        <v>65</v>
      </c>
      <c r="C27" s="15"/>
      <c r="D27" s="15"/>
      <c r="E27" s="16">
        <f>E19+E20*0.5+E21*0.8+E22+E23*0.9+E24</f>
        <v>5840000</v>
      </c>
      <c r="F27" s="14">
        <v>123</v>
      </c>
      <c r="G27" s="14">
        <v>583</v>
      </c>
      <c r="N27" t="s">
        <v>62</v>
      </c>
      <c r="O27" s="1">
        <f>E24</f>
        <v>600000</v>
      </c>
      <c r="P27" s="18"/>
      <c r="U27" s="18"/>
      <c r="X27" t="s">
        <v>50</v>
      </c>
      <c r="Y27" s="1">
        <f>E18</f>
        <v>1125000</v>
      </c>
      <c r="Z27" s="18" t="s">
        <v>38</v>
      </c>
      <c r="AA27" s="1">
        <f>E11</f>
        <v>1125000</v>
      </c>
    </row>
    <row r="28" spans="1:27" x14ac:dyDescent="0.25">
      <c r="A28" s="24">
        <v>12</v>
      </c>
      <c r="B28" s="15" t="s">
        <v>68</v>
      </c>
      <c r="C28" s="15"/>
      <c r="D28" s="15"/>
      <c r="E28" s="16">
        <f>800*25000</f>
        <v>20000000</v>
      </c>
      <c r="F28" s="14">
        <v>311</v>
      </c>
      <c r="G28" s="14">
        <v>601</v>
      </c>
      <c r="I28" s="17"/>
      <c r="J28" s="17" t="s">
        <v>41</v>
      </c>
      <c r="K28" s="17"/>
      <c r="L28" s="17"/>
      <c r="N28" t="s">
        <v>79</v>
      </c>
      <c r="O28" s="1">
        <f>8*E34/12</f>
        <v>16000</v>
      </c>
      <c r="P28" s="19"/>
      <c r="U28" s="19"/>
      <c r="X28" t="s">
        <v>76</v>
      </c>
      <c r="Y28" s="1">
        <f>E33</f>
        <v>20000000</v>
      </c>
      <c r="Z28" s="19" t="s">
        <v>56</v>
      </c>
      <c r="AA28" s="1">
        <f>E21</f>
        <v>200000</v>
      </c>
    </row>
    <row r="29" spans="1:27" x14ac:dyDescent="0.25">
      <c r="A29" s="24">
        <v>13</v>
      </c>
      <c r="B29" s="15" t="s">
        <v>27</v>
      </c>
      <c r="C29" s="15"/>
      <c r="D29" s="15"/>
      <c r="E29" s="16">
        <f>C8+400*E27/500</f>
        <v>10172000</v>
      </c>
      <c r="F29" s="14">
        <v>583</v>
      </c>
      <c r="G29" s="14">
        <v>123</v>
      </c>
      <c r="I29" t="s">
        <v>38</v>
      </c>
      <c r="J29" s="1">
        <f>C10</f>
        <v>18000000</v>
      </c>
      <c r="K29" s="18" t="s">
        <v>64</v>
      </c>
      <c r="L29" s="1">
        <f>E26</f>
        <v>16000000</v>
      </c>
      <c r="P29" s="19"/>
      <c r="U29" s="19"/>
      <c r="X29" t="s">
        <v>82</v>
      </c>
      <c r="Y29" s="1">
        <f>E35</f>
        <v>24000</v>
      </c>
      <c r="Z29" s="19" t="s">
        <v>62</v>
      </c>
      <c r="AA29" s="1">
        <f>E24</f>
        <v>600000</v>
      </c>
    </row>
    <row r="30" spans="1:27" x14ac:dyDescent="0.25">
      <c r="A30" s="24">
        <v>14</v>
      </c>
      <c r="B30" s="15" t="s">
        <v>28</v>
      </c>
      <c r="C30" s="15"/>
      <c r="D30" s="15"/>
      <c r="E30" s="16">
        <f>C4</f>
        <v>18000000</v>
      </c>
      <c r="F30" s="14">
        <v>82</v>
      </c>
      <c r="G30" s="14">
        <v>22</v>
      </c>
      <c r="I30" t="s">
        <v>70</v>
      </c>
      <c r="J30" s="1">
        <f>E28</f>
        <v>20000000</v>
      </c>
      <c r="K30" s="19"/>
      <c r="P30" s="19"/>
      <c r="U30" s="19"/>
      <c r="Z30" s="19" t="s">
        <v>63</v>
      </c>
      <c r="AA30" s="1">
        <f>E25</f>
        <v>4000000</v>
      </c>
    </row>
    <row r="31" spans="1:27" x14ac:dyDescent="0.25">
      <c r="A31" s="24">
        <v>15</v>
      </c>
      <c r="B31" s="15" t="s">
        <v>29</v>
      </c>
      <c r="C31" s="15"/>
      <c r="D31" s="15"/>
      <c r="E31" s="16">
        <v>20000000</v>
      </c>
      <c r="F31" s="14">
        <v>22</v>
      </c>
      <c r="G31" s="14">
        <v>321</v>
      </c>
      <c r="K31" s="19"/>
      <c r="Z31" s="19" t="s">
        <v>73</v>
      </c>
      <c r="AA31" s="1">
        <f>E31</f>
        <v>20000000</v>
      </c>
    </row>
    <row r="32" spans="1:27" x14ac:dyDescent="0.25">
      <c r="A32" s="24">
        <v>16</v>
      </c>
      <c r="B32" s="15" t="s">
        <v>74</v>
      </c>
      <c r="C32" s="15"/>
      <c r="D32" s="15"/>
      <c r="E32" s="16">
        <v>5000000</v>
      </c>
      <c r="F32" s="14">
        <v>221</v>
      </c>
      <c r="G32" s="14">
        <v>461</v>
      </c>
      <c r="K32" s="19"/>
      <c r="N32" s="17"/>
      <c r="O32" s="17" t="s">
        <v>66</v>
      </c>
      <c r="P32" s="17"/>
      <c r="Q32" s="17"/>
      <c r="S32" s="17"/>
      <c r="T32" s="17"/>
      <c r="U32" s="17"/>
      <c r="V32" s="17"/>
      <c r="X32" s="25"/>
      <c r="Y32" s="25"/>
      <c r="Z32" s="19" t="s">
        <v>78</v>
      </c>
      <c r="AA32" s="26">
        <f>E34</f>
        <v>24000</v>
      </c>
    </row>
    <row r="33" spans="1:26" x14ac:dyDescent="0.25">
      <c r="A33" s="24">
        <v>17</v>
      </c>
      <c r="B33" s="15" t="s">
        <v>30</v>
      </c>
      <c r="C33" s="15"/>
      <c r="D33" s="15"/>
      <c r="E33" s="16">
        <f>E31</f>
        <v>20000000</v>
      </c>
      <c r="F33" s="14">
        <v>321</v>
      </c>
      <c r="G33" s="14">
        <v>221</v>
      </c>
      <c r="N33" t="s">
        <v>71</v>
      </c>
      <c r="O33" s="1">
        <f>E29</f>
        <v>10172000</v>
      </c>
      <c r="P33" s="18" t="s">
        <v>67</v>
      </c>
      <c r="Q33" s="1">
        <f>E27</f>
        <v>5840000</v>
      </c>
      <c r="U33" s="18"/>
      <c r="Z33" s="19"/>
    </row>
    <row r="34" spans="1:26" x14ac:dyDescent="0.25">
      <c r="A34" s="13">
        <v>18</v>
      </c>
      <c r="B34" s="15" t="s">
        <v>31</v>
      </c>
      <c r="C34" s="15"/>
      <c r="D34" s="15"/>
      <c r="E34" s="16">
        <v>24000</v>
      </c>
      <c r="F34" s="14" t="s">
        <v>77</v>
      </c>
      <c r="G34" s="14">
        <v>321</v>
      </c>
      <c r="I34" s="17"/>
      <c r="J34" s="17" t="s">
        <v>42</v>
      </c>
      <c r="K34" s="17"/>
      <c r="L34" s="17"/>
      <c r="P34" s="19"/>
      <c r="U34" s="19"/>
      <c r="Z34" s="19"/>
    </row>
    <row r="35" spans="1:26" x14ac:dyDescent="0.25">
      <c r="A35" s="13">
        <v>19</v>
      </c>
      <c r="B35" s="15" t="s">
        <v>32</v>
      </c>
      <c r="C35" s="15"/>
      <c r="D35" s="15"/>
      <c r="E35" s="16">
        <f>E34</f>
        <v>24000</v>
      </c>
      <c r="F35" s="14">
        <v>321</v>
      </c>
      <c r="G35" s="14">
        <v>221</v>
      </c>
      <c r="I35" t="s">
        <v>38</v>
      </c>
      <c r="J35" s="1">
        <f>C11</f>
        <v>8000000</v>
      </c>
      <c r="K35" s="18" t="s">
        <v>49</v>
      </c>
      <c r="L35" s="1">
        <f>E17</f>
        <v>900000</v>
      </c>
      <c r="P35" s="19"/>
      <c r="U35" s="19"/>
      <c r="Z35" s="19"/>
    </row>
    <row r="36" spans="1:26" x14ac:dyDescent="0.25">
      <c r="I36" t="s">
        <v>64</v>
      </c>
      <c r="J36" s="1">
        <f>E26</f>
        <v>16000000</v>
      </c>
      <c r="K36" s="19" t="s">
        <v>50</v>
      </c>
      <c r="L36" s="1">
        <f>E18</f>
        <v>1125000</v>
      </c>
      <c r="P36" s="19"/>
      <c r="U36" s="19"/>
      <c r="Z36" s="19"/>
    </row>
    <row r="37" spans="1:26" x14ac:dyDescent="0.25">
      <c r="I37" t="s">
        <v>75</v>
      </c>
      <c r="J37" s="1">
        <f>E32</f>
        <v>5000000</v>
      </c>
      <c r="K37" s="19" t="s">
        <v>76</v>
      </c>
      <c r="L37" s="1">
        <f>E33</f>
        <v>20000000</v>
      </c>
    </row>
    <row r="38" spans="1:26" x14ac:dyDescent="0.25">
      <c r="K38" s="19">
        <v>19</v>
      </c>
      <c r="L38" s="1">
        <f>E35</f>
        <v>24000</v>
      </c>
    </row>
    <row r="40" spans="1:26" x14ac:dyDescent="0.25">
      <c r="I40" s="17"/>
      <c r="J40" s="17" t="s">
        <v>43</v>
      </c>
      <c r="K40" s="17"/>
      <c r="L40" s="17"/>
    </row>
    <row r="41" spans="1:26" x14ac:dyDescent="0.25">
      <c r="I41" t="s">
        <v>38</v>
      </c>
      <c r="J41" s="1">
        <f>C12</f>
        <v>25000</v>
      </c>
      <c r="K41" s="18"/>
    </row>
    <row r="42" spans="1:26" x14ac:dyDescent="0.25">
      <c r="K42" s="19"/>
    </row>
    <row r="43" spans="1:26" x14ac:dyDescent="0.25">
      <c r="K43" s="19"/>
    </row>
    <row r="44" spans="1:26" x14ac:dyDescent="0.25">
      <c r="K44" s="19"/>
    </row>
    <row r="46" spans="1:26" x14ac:dyDescent="0.25">
      <c r="I46" s="17"/>
      <c r="J46" s="17" t="s">
        <v>80</v>
      </c>
      <c r="K46" s="17"/>
      <c r="L46" s="17"/>
    </row>
    <row r="47" spans="1:26" x14ac:dyDescent="0.25">
      <c r="I47" t="s">
        <v>81</v>
      </c>
      <c r="J47" s="1">
        <f>4*E34/12</f>
        <v>8000</v>
      </c>
      <c r="K47" s="18"/>
    </row>
    <row r="48" spans="1:26" x14ac:dyDescent="0.25">
      <c r="K48" s="19"/>
    </row>
    <row r="49" spans="9:12" x14ac:dyDescent="0.25">
      <c r="K49" s="19"/>
    </row>
    <row r="50" spans="9:12" x14ac:dyDescent="0.25">
      <c r="K50" s="19"/>
    </row>
    <row r="52" spans="9:12" x14ac:dyDescent="0.25">
      <c r="I52" s="17"/>
      <c r="J52" s="17"/>
      <c r="K52" s="17"/>
      <c r="L52" s="17"/>
    </row>
    <row r="53" spans="9:12" x14ac:dyDescent="0.25">
      <c r="K53" s="18"/>
    </row>
    <row r="54" spans="9:12" x14ac:dyDescent="0.25">
      <c r="K54" s="19"/>
    </row>
    <row r="55" spans="9:12" x14ac:dyDescent="0.25">
      <c r="K55" s="19"/>
    </row>
    <row r="56" spans="9:12" x14ac:dyDescent="0.25">
      <c r="K56" s="19"/>
    </row>
    <row r="58" spans="9:12" x14ac:dyDescent="0.25">
      <c r="I58" s="17"/>
      <c r="J58" s="17"/>
      <c r="K58" s="17"/>
      <c r="L58" s="17"/>
    </row>
    <row r="59" spans="9:12" x14ac:dyDescent="0.25">
      <c r="K59" s="18"/>
    </row>
    <row r="60" spans="9:12" x14ac:dyDescent="0.25">
      <c r="K60" s="19"/>
    </row>
    <row r="61" spans="9:12" x14ac:dyDescent="0.25">
      <c r="K61" s="19"/>
    </row>
    <row r="62" spans="9:12" x14ac:dyDescent="0.25">
      <c r="K62" s="19"/>
    </row>
  </sheetData>
  <mergeCells count="20">
    <mergeCell ref="B34:D34"/>
    <mergeCell ref="B35:D35"/>
    <mergeCell ref="B28:D28"/>
    <mergeCell ref="B29:D29"/>
    <mergeCell ref="B30:D30"/>
    <mergeCell ref="B31:D31"/>
    <mergeCell ref="B32:D32"/>
    <mergeCell ref="B33:D33"/>
    <mergeCell ref="B27:D27"/>
    <mergeCell ref="B1:E1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Menšík Michal</dc:creator>
  <cp:keywords/>
  <dc:description/>
  <cp:lastModifiedBy>mensikm</cp:lastModifiedBy>
  <cp:revision/>
  <dcterms:created xsi:type="dcterms:W3CDTF">2022-11-27T19:28:59Z</dcterms:created>
  <dcterms:modified xsi:type="dcterms:W3CDTF">2022-11-29T10:16:02Z</dcterms:modified>
  <cp:category/>
  <cp:contentStatus/>
</cp:coreProperties>
</file>