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MVSO\Vyuka\FU\FU_I\"/>
    </mc:Choice>
  </mc:AlternateContent>
  <xr:revisionPtr revIDLastSave="0" documentId="8_{3431E545-1C46-4AAA-BB0F-195A37521596}" xr6:coauthVersionLast="47" xr6:coauthVersionMax="47" xr10:uidLastSave="{00000000-0000-0000-0000-000000000000}"/>
  <bookViews>
    <workbookView xWindow="-28920" yWindow="-1425" windowWidth="29040" windowHeight="17640" activeTab="1" xr2:uid="{775DC317-E3B9-4D45-8735-A83E176C0B36}"/>
  </bookViews>
  <sheets>
    <sheet name="druhove" sheetId="1" r:id="rId1"/>
    <sheet name="ucelo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37" i="2"/>
  <c r="E36" i="2"/>
  <c r="E33" i="2"/>
  <c r="E35" i="2"/>
  <c r="E34" i="2"/>
  <c r="E32" i="2"/>
  <c r="E31" i="2"/>
  <c r="B36" i="2"/>
  <c r="B33" i="2"/>
  <c r="B29" i="2"/>
  <c r="B28" i="2"/>
  <c r="B27" i="2"/>
  <c r="B26" i="2"/>
  <c r="D26" i="2"/>
  <c r="AE20" i="2"/>
  <c r="AE15" i="2"/>
  <c r="AE14" i="2"/>
  <c r="AE13" i="2"/>
  <c r="AF13" i="2"/>
  <c r="P16" i="2"/>
  <c r="P11" i="2"/>
  <c r="P7" i="2"/>
  <c r="P15" i="2"/>
  <c r="P10" i="2"/>
  <c r="P5" i="2"/>
  <c r="P14" i="2"/>
  <c r="P9" i="2"/>
  <c r="P4" i="2"/>
  <c r="B37" i="2"/>
  <c r="D23" i="2"/>
  <c r="B23" i="2"/>
  <c r="D9" i="2"/>
  <c r="B9" i="2"/>
  <c r="B38" i="1"/>
  <c r="B37" i="1"/>
  <c r="B36" i="1"/>
  <c r="B31" i="1"/>
  <c r="B33" i="1"/>
  <c r="AE18" i="1"/>
  <c r="D23" i="1"/>
  <c r="B23" i="1"/>
  <c r="AE20" i="1"/>
  <c r="I12" i="1"/>
  <c r="I11" i="1"/>
  <c r="I10" i="1"/>
  <c r="I9" i="1"/>
  <c r="I8" i="1"/>
  <c r="D9" i="1"/>
  <c r="B9" i="1"/>
  <c r="B38" i="2" l="1"/>
</calcChain>
</file>

<file path=xl/sharedStrings.xml><?xml version="1.0" encoding="utf-8"?>
<sst xmlns="http://schemas.openxmlformats.org/spreadsheetml/2006/main" count="212" uniqueCount="82">
  <si>
    <t>Stroj</t>
  </si>
  <si>
    <t>Oprávky</t>
  </si>
  <si>
    <t>Materiál</t>
  </si>
  <si>
    <t>Zásoby HV</t>
  </si>
  <si>
    <t>Pohledávky</t>
  </si>
  <si>
    <t>Peníze</t>
  </si>
  <si>
    <t>ZK</t>
  </si>
  <si>
    <t>HV min</t>
  </si>
  <si>
    <t>Zamestnanci</t>
  </si>
  <si>
    <t>Dodavatelé</t>
  </si>
  <si>
    <t>Celkem</t>
  </si>
  <si>
    <t>Přijaty platby za pohledávky</t>
  </si>
  <si>
    <t>Úhrada mezd</t>
  </si>
  <si>
    <t>Úhrada dodavatelům</t>
  </si>
  <si>
    <t>Prodej výrobků - vyskladnění 100%</t>
  </si>
  <si>
    <t>Prodej výrobků FAV</t>
  </si>
  <si>
    <t>Spotřeba materiálu ve výrobě (100% výroba)</t>
  </si>
  <si>
    <t>Zaúčtování mezd (60% výroba, 30% prodej, 10% správa)</t>
  </si>
  <si>
    <t>FAP elektřina (80% výroba, 10% prodej, 10% správa)</t>
  </si>
  <si>
    <t>Odpisy (100% výroba)</t>
  </si>
  <si>
    <t>FAP nájem (75% výroba, 20% prodej, 5% správa)</t>
  </si>
  <si>
    <t>Hotové výrobky převedeny na sklad</t>
  </si>
  <si>
    <t>A</t>
  </si>
  <si>
    <t>P</t>
  </si>
  <si>
    <t>A - Stroj</t>
  </si>
  <si>
    <t>PZ</t>
  </si>
  <si>
    <t>Hotové výrobky</t>
  </si>
  <si>
    <t>HV MIN</t>
  </si>
  <si>
    <t>Zaměstnanci</t>
  </si>
  <si>
    <t>1.</t>
  </si>
  <si>
    <t>2.</t>
  </si>
  <si>
    <t>3.</t>
  </si>
  <si>
    <t>4.</t>
  </si>
  <si>
    <t>N - ZSZ VV</t>
  </si>
  <si>
    <t>5.</t>
  </si>
  <si>
    <t xml:space="preserve">V - Tržby </t>
  </si>
  <si>
    <t>6.</t>
  </si>
  <si>
    <t>N - SM</t>
  </si>
  <si>
    <t>7.</t>
  </si>
  <si>
    <t>N - mzdové N</t>
  </si>
  <si>
    <t>8.</t>
  </si>
  <si>
    <t>N - spotřeba En</t>
  </si>
  <si>
    <t>N - odpisy</t>
  </si>
  <si>
    <t>9.</t>
  </si>
  <si>
    <t>10.</t>
  </si>
  <si>
    <t>N - Služba</t>
  </si>
  <si>
    <t>11.</t>
  </si>
  <si>
    <t>Druhové členění N</t>
  </si>
  <si>
    <t>HV - Z/Z</t>
  </si>
  <si>
    <t>HV</t>
  </si>
  <si>
    <t>HV BO</t>
  </si>
  <si>
    <t>Výsledovka</t>
  </si>
  <si>
    <t>CF</t>
  </si>
  <si>
    <t>Příjmy</t>
  </si>
  <si>
    <t>Výdaje</t>
  </si>
  <si>
    <t>Účelové členění N</t>
  </si>
  <si>
    <t>N - prodané výkony</t>
  </si>
  <si>
    <t>V - tržby</t>
  </si>
  <si>
    <t>Výroba A - NV</t>
  </si>
  <si>
    <t>7a</t>
  </si>
  <si>
    <t>7b</t>
  </si>
  <si>
    <t>Prodej - N na prodej</t>
  </si>
  <si>
    <t>7c</t>
  </si>
  <si>
    <t>Správu - N na správu</t>
  </si>
  <si>
    <t>8a</t>
  </si>
  <si>
    <t>8b</t>
  </si>
  <si>
    <t>8c</t>
  </si>
  <si>
    <t>10a</t>
  </si>
  <si>
    <t>10b</t>
  </si>
  <si>
    <t>10c</t>
  </si>
  <si>
    <t>Tržby</t>
  </si>
  <si>
    <t>NPV (COGS)</t>
  </si>
  <si>
    <t>Marže</t>
  </si>
  <si>
    <t>N prodej</t>
  </si>
  <si>
    <t>N správu</t>
  </si>
  <si>
    <t>ROA</t>
  </si>
  <si>
    <t>ROE</t>
  </si>
  <si>
    <t>OA</t>
  </si>
  <si>
    <t>DOA</t>
  </si>
  <si>
    <t>ROS</t>
  </si>
  <si>
    <t>FP</t>
  </si>
  <si>
    <t>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</si>
</sst>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thin">
        <color indexed="64"/>
      </top>
      <bottom/>
      <diagonal/>
    </border>
    <border>
      <left/>
      <right style="mediumDashed">
        <color auto="1"/>
      </right>
      <top style="thin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164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8" xfId="0" applyBorder="1"/>
    <xf numFmtId="164" fontId="0" fillId="0" borderId="9" xfId="1" applyNumberFormat="1" applyFont="1" applyBorder="1"/>
    <xf numFmtId="0" fontId="0" fillId="0" borderId="0" xfId="0" applyAlignment="1">
      <alignment horizontal="right"/>
    </xf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0" fontId="2" fillId="0" borderId="10" xfId="0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0" fontId="0" fillId="2" borderId="0" xfId="0" applyFill="1"/>
    <xf numFmtId="0" fontId="0" fillId="2" borderId="18" xfId="0" applyFill="1" applyBorder="1"/>
    <xf numFmtId="0" fontId="0" fillId="2" borderId="14" xfId="0" applyFill="1" applyBorder="1"/>
    <xf numFmtId="0" fontId="0" fillId="2" borderId="19" xfId="0" applyFill="1" applyBorder="1"/>
    <xf numFmtId="0" fontId="0" fillId="3" borderId="1" xfId="0" applyFill="1" applyBorder="1"/>
    <xf numFmtId="0" fontId="0" fillId="3" borderId="4" xfId="0" applyFill="1" applyBorder="1"/>
    <xf numFmtId="0" fontId="0" fillId="2" borderId="21" xfId="0" applyFill="1" applyBorder="1"/>
    <xf numFmtId="0" fontId="0" fillId="2" borderId="22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2" borderId="25" xfId="0" applyFill="1" applyBorder="1"/>
    <xf numFmtId="0" fontId="0" fillId="0" borderId="0" xfId="0" applyBorder="1"/>
    <xf numFmtId="0" fontId="0" fillId="0" borderId="26" xfId="0" applyBorder="1"/>
    <xf numFmtId="0" fontId="0" fillId="2" borderId="27" xfId="0" applyFill="1" applyBorder="1"/>
    <xf numFmtId="0" fontId="0" fillId="2" borderId="0" xfId="0" applyFill="1" applyBorder="1"/>
    <xf numFmtId="0" fontId="0" fillId="0" borderId="28" xfId="0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0" xfId="0" applyNumberFormat="1"/>
    <xf numFmtId="0" fontId="0" fillId="3" borderId="7" xfId="0" applyFill="1" applyBorder="1"/>
    <xf numFmtId="0" fontId="0" fillId="3" borderId="0" xfId="0" applyFill="1"/>
    <xf numFmtId="0" fontId="0" fillId="0" borderId="1" xfId="0" applyFill="1" applyBorder="1"/>
    <xf numFmtId="0" fontId="0" fillId="0" borderId="4" xfId="0" applyFill="1" applyBorder="1"/>
    <xf numFmtId="0" fontId="0" fillId="0" borderId="20" xfId="0" applyBorder="1" applyAlignment="1"/>
    <xf numFmtId="164" fontId="0" fillId="0" borderId="18" xfId="0" applyNumberFormat="1" applyBorder="1"/>
    <xf numFmtId="0" fontId="0" fillId="0" borderId="0" xfId="0" applyFill="1" applyBorder="1"/>
    <xf numFmtId="164" fontId="0" fillId="3" borderId="0" xfId="0" applyNumberFormat="1" applyFill="1"/>
    <xf numFmtId="164" fontId="0" fillId="0" borderId="18" xfId="1" applyNumberFormat="1" applyFont="1" applyBorder="1"/>
    <xf numFmtId="0" fontId="0" fillId="0" borderId="7" xfId="0" applyFill="1" applyBorder="1"/>
    <xf numFmtId="0" fontId="0" fillId="3" borderId="0" xfId="0" applyFill="1" applyAlignment="1">
      <alignment horizontal="center"/>
    </xf>
    <xf numFmtId="0" fontId="0" fillId="4" borderId="0" xfId="0" applyFill="1" applyBorder="1"/>
    <xf numFmtId="164" fontId="0" fillId="4" borderId="0" xfId="1" applyNumberFormat="1" applyFont="1" applyFill="1"/>
    <xf numFmtId="10" fontId="0" fillId="0" borderId="0" xfId="2" applyNumberFormat="1" applyFont="1"/>
    <xf numFmtId="2" fontId="0" fillId="0" borderId="0" xfId="0" applyNumberFormat="1"/>
    <xf numFmtId="0" fontId="3" fillId="0" borderId="0" xfId="0" applyFont="1"/>
    <xf numFmtId="2" fontId="3" fillId="0" borderId="0" xfId="0" applyNumberFormat="1" applyFont="1"/>
    <xf numFmtId="10" fontId="4" fillId="0" borderId="0" xfId="2" applyNumberFormat="1" applyFo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23143</xdr:colOff>
      <xdr:row>30</xdr:row>
      <xdr:rowOff>156208</xdr:rowOff>
    </xdr:from>
    <xdr:to>
      <xdr:col>6</xdr:col>
      <xdr:colOff>251719</xdr:colOff>
      <xdr:row>34</xdr:row>
      <xdr:rowOff>54448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Rukopis 3">
              <a:extLst>
                <a:ext uri="{FF2B5EF4-FFF2-40B4-BE49-F238E27FC236}">
                  <a16:creationId xmlns:a16="http://schemas.microsoft.com/office/drawing/2014/main" id="{0989EBC1-0933-4470-B446-BD251279B36A}"/>
                </a:ext>
              </a:extLst>
            </xdr14:cNvPr>
            <xdr14:cNvContentPartPr/>
          </xdr14:nvContentPartPr>
          <xdr14:nvPr macro=""/>
          <xdr14:xfrm>
            <a:off x="3942000" y="5980065"/>
            <a:ext cx="425880" cy="660240"/>
          </xdr14:xfrm>
        </xdr:contentPart>
      </mc:Choice>
      <mc:Fallback>
        <xdr:pic>
          <xdr:nvPicPr>
            <xdr:cNvPr id="4" name="Rukopis 3">
              <a:extLst>
                <a:ext uri="{FF2B5EF4-FFF2-40B4-BE49-F238E27FC236}">
                  <a16:creationId xmlns:a16="http://schemas.microsoft.com/office/drawing/2014/main" id="{0989EBC1-0933-4470-B446-BD251279B36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933008" y="5971070"/>
              <a:ext cx="443505" cy="67787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13T13:05:14.473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68 1834 24575,'6'-1'0,"1"0"0,-1-1 0,1 1 0,-1-1 0,0 0 0,0-1 0,8-4 0,29-9 0,7 2 0,-1-3 0,75-36 0,-77 33 0,88-44 0,213-135 0,-336 190 0,-1 0 0,0 0 0,0-1 0,-1 0 0,-1-1 0,15-21 0,43-80 0,-41 63 0,-17 35 0,0-2 0,-2 1 0,0-1 0,0 0 0,-2-1 0,0 1 0,-1-1 0,-1 0 0,0 0 0,-1 0 0,-1-18 0,8-116 0,0 22 0,-9 117 0,-1 0 0,-1 0 0,0 0 0,0 0 0,-1 0 0,-1 0 0,0 0 0,0 1 0,-1 0 0,-1 0 0,0 0 0,-1 1 0,1 0 0,-2 0 0,0 1 0,-16-16 0,-11-7 0,-2 2 0,-79-51 0,88 63 0,4 3 0,-1 2 0,-1 1 0,1 1 0,-2 1 0,0 1 0,0 2 0,0 0 0,-1 2 0,0 1 0,0 2 0,-54 1 0,57 0 0,-45-8 0,-24-1 0,83 9 17,-1 0 1,1-1-1,-1 0 0,1 0 0,-18-8 0,-20-4-1485,35 11-5358</inkml:trace>
  <inkml:trace contextRef="#ctx0" brushRef="#br0" timeOffset="1678.97">314 0 24575,'-39'1'0,"0"1"0,0 2 0,-50 13 0,79-15 0,1 1 0,0 1 0,0 0 0,0 0 0,1 1 0,0 0 0,-1 0 0,2 1 0,-1 0 0,-10 10 0,17-14 0,1 0 0,-1 0 0,1 0 0,-1 0 0,1 0 0,0 0 0,-1 0 0,1 0 0,0 0 0,0 0 0,1 0 0,-1 0 0,0 0 0,1 0 0,-1 0 0,1 0 0,0 0 0,-1 0 0,1 0 0,0 0 0,0-1 0,3 4 0,34 42 0,-19-25 0,-3 0 0,1-1 0,0 0 0,2-1 0,1-1 0,0-1 0,1-1 0,26 16 0,-34-25-1365,-3 0-5461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8898-3F3B-41A5-BBCD-5676D2724F49}">
  <dimension ref="A1:AG38"/>
  <sheetViews>
    <sheetView topLeftCell="H1" zoomScale="130" zoomScaleNormal="130" workbookViewId="0">
      <selection activeCell="Q13" sqref="Q13:Q14"/>
    </sheetView>
  </sheetViews>
  <sheetFormatPr defaultRowHeight="15" x14ac:dyDescent="0.25"/>
  <cols>
    <col min="1" max="1" width="11.28515625" customWidth="1"/>
    <col min="2" max="2" width="10.7109375" customWidth="1"/>
    <col min="3" max="3" width="12.140625" customWidth="1"/>
    <col min="4" max="4" width="10.7109375" customWidth="1"/>
    <col min="5" max="5" width="2.42578125" customWidth="1"/>
    <col min="6" max="6" width="3" bestFit="1" customWidth="1"/>
    <col min="7" max="7" width="50.5703125" bestFit="1" customWidth="1"/>
    <col min="8" max="8" width="9.28515625" bestFit="1" customWidth="1"/>
    <col min="9" max="9" width="9.5703125" bestFit="1" customWidth="1"/>
    <col min="10" max="10" width="5.7109375" customWidth="1"/>
    <col min="11" max="11" width="8" bestFit="1" customWidth="1"/>
    <col min="12" max="13" width="5.7109375" customWidth="1"/>
    <col min="14" max="14" width="4.85546875" customWidth="1"/>
    <col min="15" max="18" width="5.7109375" customWidth="1"/>
    <col min="19" max="19" width="3.140625" customWidth="1"/>
    <col min="20" max="28" width="5.7109375" customWidth="1"/>
  </cols>
  <sheetData>
    <row r="1" spans="1:33" x14ac:dyDescent="0.25">
      <c r="J1" s="22"/>
      <c r="K1" s="22"/>
      <c r="L1" s="22"/>
      <c r="M1" s="22"/>
      <c r="R1" s="56" t="s">
        <v>47</v>
      </c>
      <c r="S1" s="56"/>
      <c r="T1" s="56"/>
      <c r="U1" s="56"/>
      <c r="V1" s="56"/>
      <c r="W1" s="56"/>
    </row>
    <row r="2" spans="1:33" ht="15.75" thickBot="1" x14ac:dyDescent="0.3">
      <c r="A2" t="s">
        <v>22</v>
      </c>
      <c r="D2" s="10" t="s">
        <v>23</v>
      </c>
      <c r="J2" s="22"/>
      <c r="K2" s="22" t="s">
        <v>24</v>
      </c>
      <c r="L2" s="22"/>
      <c r="M2" s="22"/>
      <c r="P2" t="s">
        <v>37</v>
      </c>
      <c r="Z2" t="s">
        <v>6</v>
      </c>
    </row>
    <row r="3" spans="1:33" ht="15.75" thickTop="1" x14ac:dyDescent="0.25">
      <c r="A3" s="2" t="s">
        <v>0</v>
      </c>
      <c r="B3" s="11">
        <v>15000</v>
      </c>
      <c r="C3" s="2" t="s">
        <v>6</v>
      </c>
      <c r="D3" s="4">
        <v>7000</v>
      </c>
      <c r="F3" s="26">
        <v>1</v>
      </c>
      <c r="G3" s="3" t="s">
        <v>11</v>
      </c>
      <c r="H3" s="4">
        <v>3000</v>
      </c>
      <c r="J3" s="23" t="s">
        <v>25</v>
      </c>
      <c r="K3" s="23">
        <v>15000</v>
      </c>
      <c r="L3" s="24"/>
      <c r="M3" s="23"/>
      <c r="O3" s="19" t="s">
        <v>36</v>
      </c>
      <c r="P3" s="19">
        <v>2000</v>
      </c>
      <c r="Q3" s="20"/>
      <c r="R3" s="19"/>
      <c r="T3" s="19"/>
      <c r="U3" s="19"/>
      <c r="V3" s="20"/>
      <c r="W3" s="19"/>
      <c r="Y3" s="19"/>
      <c r="Z3" s="19"/>
      <c r="AA3" s="20" t="s">
        <v>25</v>
      </c>
      <c r="AB3" s="19">
        <v>7000</v>
      </c>
    </row>
    <row r="4" spans="1:33" x14ac:dyDescent="0.25">
      <c r="A4" s="5" t="s">
        <v>1</v>
      </c>
      <c r="B4" s="12">
        <v>-7000</v>
      </c>
      <c r="C4" s="5" t="s">
        <v>7</v>
      </c>
      <c r="D4" s="7">
        <v>8000</v>
      </c>
      <c r="F4" s="27">
        <v>2</v>
      </c>
      <c r="G4" s="6" t="s">
        <v>12</v>
      </c>
      <c r="H4" s="7">
        <v>1000</v>
      </c>
      <c r="J4" s="22"/>
      <c r="K4" s="22"/>
      <c r="L4" s="25"/>
      <c r="M4" s="22"/>
      <c r="Q4" s="21"/>
      <c r="V4" s="21"/>
      <c r="AA4" s="21"/>
    </row>
    <row r="5" spans="1:33" x14ac:dyDescent="0.25">
      <c r="A5" s="5" t="s">
        <v>2</v>
      </c>
      <c r="B5" s="12">
        <v>3000</v>
      </c>
      <c r="C5" s="5"/>
      <c r="D5" s="7"/>
      <c r="F5" s="27">
        <v>3</v>
      </c>
      <c r="G5" s="6" t="s">
        <v>13</v>
      </c>
      <c r="H5" s="7">
        <v>2000</v>
      </c>
      <c r="J5" s="22"/>
      <c r="K5" s="22"/>
      <c r="L5" s="25"/>
      <c r="M5" s="22"/>
      <c r="Q5" s="21"/>
      <c r="V5" s="21"/>
      <c r="AA5" s="21"/>
    </row>
    <row r="6" spans="1:33" x14ac:dyDescent="0.25">
      <c r="A6" s="5" t="s">
        <v>3</v>
      </c>
      <c r="B6" s="12">
        <v>2000</v>
      </c>
      <c r="C6" s="5" t="s">
        <v>8</v>
      </c>
      <c r="D6" s="7">
        <v>1000</v>
      </c>
      <c r="F6" s="27">
        <v>4</v>
      </c>
      <c r="G6" s="6" t="s">
        <v>14</v>
      </c>
      <c r="H6" s="7">
        <v>2000</v>
      </c>
      <c r="J6" s="22"/>
      <c r="K6" s="22"/>
      <c r="L6" s="25"/>
      <c r="M6" s="22"/>
      <c r="Q6" s="21"/>
      <c r="V6" s="21"/>
      <c r="AA6" s="21"/>
    </row>
    <row r="7" spans="1:33" x14ac:dyDescent="0.25">
      <c r="A7" s="5" t="s">
        <v>4</v>
      </c>
      <c r="B7" s="12">
        <v>3000</v>
      </c>
      <c r="C7" s="5" t="s">
        <v>9</v>
      </c>
      <c r="D7" s="7">
        <v>2000</v>
      </c>
      <c r="F7" s="27">
        <v>5</v>
      </c>
      <c r="G7" s="6" t="s">
        <v>15</v>
      </c>
      <c r="H7" s="7">
        <v>3500</v>
      </c>
      <c r="J7" s="22"/>
      <c r="K7" s="22" t="s">
        <v>1</v>
      </c>
      <c r="L7" s="22"/>
      <c r="M7" s="22"/>
      <c r="P7" t="s">
        <v>39</v>
      </c>
      <c r="Z7" t="s">
        <v>27</v>
      </c>
    </row>
    <row r="8" spans="1:33" ht="15.75" thickBot="1" x14ac:dyDescent="0.3">
      <c r="A8" s="13" t="s">
        <v>5</v>
      </c>
      <c r="B8" s="14">
        <v>2000</v>
      </c>
      <c r="C8" s="13"/>
      <c r="D8" s="15"/>
      <c r="F8" s="27">
        <v>6</v>
      </c>
      <c r="G8" s="6" t="s">
        <v>16</v>
      </c>
      <c r="H8" s="7">
        <v>2000</v>
      </c>
      <c r="I8" s="45">
        <f>1*H8</f>
        <v>2000</v>
      </c>
      <c r="J8" s="23"/>
      <c r="K8" s="23"/>
      <c r="L8" s="24" t="s">
        <v>25</v>
      </c>
      <c r="M8" s="23">
        <v>7000</v>
      </c>
      <c r="O8" s="19" t="s">
        <v>38</v>
      </c>
      <c r="P8" s="19">
        <v>1200</v>
      </c>
      <c r="Q8" s="20"/>
      <c r="R8" s="19"/>
      <c r="T8" s="19"/>
      <c r="U8" s="19"/>
      <c r="V8" s="20"/>
      <c r="W8" s="19"/>
      <c r="Y8" s="19"/>
      <c r="Z8" s="19"/>
      <c r="AA8" s="20" t="s">
        <v>25</v>
      </c>
      <c r="AB8" s="19">
        <v>8000</v>
      </c>
    </row>
    <row r="9" spans="1:33" ht="16.5" thickTop="1" thickBot="1" x14ac:dyDescent="0.3">
      <c r="A9" s="16" t="s">
        <v>10</v>
      </c>
      <c r="B9" s="17">
        <f>SUM(B3:B8)</f>
        <v>18000</v>
      </c>
      <c r="C9" s="16" t="s">
        <v>10</v>
      </c>
      <c r="D9" s="18">
        <f>SUM(D3:D8)</f>
        <v>18000</v>
      </c>
      <c r="F9" s="27">
        <v>7</v>
      </c>
      <c r="G9" s="6" t="s">
        <v>17</v>
      </c>
      <c r="H9" s="7">
        <v>1200</v>
      </c>
      <c r="I9" s="45">
        <f>0.6*H9</f>
        <v>720</v>
      </c>
      <c r="J9" s="22"/>
      <c r="K9" s="22"/>
      <c r="L9" s="25" t="s">
        <v>43</v>
      </c>
      <c r="M9" s="22">
        <v>800</v>
      </c>
      <c r="Q9" s="21"/>
      <c r="V9" s="21"/>
      <c r="AA9" s="21"/>
    </row>
    <row r="10" spans="1:33" ht="15.75" thickTop="1" x14ac:dyDescent="0.25">
      <c r="F10" s="27">
        <v>8</v>
      </c>
      <c r="G10" s="6" t="s">
        <v>18</v>
      </c>
      <c r="H10" s="7">
        <v>500</v>
      </c>
      <c r="I10" s="45">
        <f>0.8*H10</f>
        <v>400</v>
      </c>
      <c r="J10" s="22"/>
      <c r="K10" s="22"/>
      <c r="L10" s="25"/>
      <c r="M10" s="22"/>
      <c r="Q10" s="21"/>
      <c r="V10" s="21"/>
      <c r="AA10" s="21"/>
    </row>
    <row r="11" spans="1:33" x14ac:dyDescent="0.25">
      <c r="F11" s="27">
        <v>9</v>
      </c>
      <c r="G11" s="6" t="s">
        <v>19</v>
      </c>
      <c r="H11" s="7">
        <v>800</v>
      </c>
      <c r="I11" s="45">
        <f>H11</f>
        <v>800</v>
      </c>
      <c r="J11" s="22"/>
      <c r="K11" s="22"/>
      <c r="L11" s="25"/>
      <c r="M11" s="22"/>
      <c r="Q11" s="21"/>
      <c r="V11" s="21"/>
      <c r="AA11" s="21"/>
    </row>
    <row r="12" spans="1:33" x14ac:dyDescent="0.25">
      <c r="F12" s="27">
        <v>10</v>
      </c>
      <c r="G12" s="6" t="s">
        <v>20</v>
      </c>
      <c r="H12" s="7">
        <v>1500</v>
      </c>
      <c r="I12" s="45">
        <f>0.75*H12</f>
        <v>1125</v>
      </c>
      <c r="J12" s="22"/>
      <c r="K12" s="22" t="s">
        <v>2</v>
      </c>
      <c r="L12" s="22"/>
      <c r="M12" s="22"/>
      <c r="P12" t="s">
        <v>41</v>
      </c>
      <c r="AE12" t="s">
        <v>48</v>
      </c>
    </row>
    <row r="13" spans="1:33" ht="15.75" thickBot="1" x14ac:dyDescent="0.3">
      <c r="F13" s="46">
        <v>11</v>
      </c>
      <c r="G13" s="8" t="s">
        <v>21</v>
      </c>
      <c r="H13" s="9">
        <v>5045</v>
      </c>
      <c r="J13" s="23" t="s">
        <v>25</v>
      </c>
      <c r="K13" s="23">
        <v>3000</v>
      </c>
      <c r="L13" s="24" t="s">
        <v>36</v>
      </c>
      <c r="M13" s="23">
        <v>2000</v>
      </c>
      <c r="O13" s="19" t="s">
        <v>40</v>
      </c>
      <c r="P13" s="19">
        <v>500</v>
      </c>
      <c r="Q13" s="20"/>
      <c r="R13" s="19"/>
      <c r="T13" s="19"/>
      <c r="U13" s="19"/>
      <c r="V13" s="20"/>
      <c r="W13" s="19"/>
      <c r="AD13" s="19"/>
      <c r="AE13" s="19">
        <v>2000</v>
      </c>
      <c r="AF13" s="20">
        <v>3500</v>
      </c>
      <c r="AG13" s="19"/>
    </row>
    <row r="14" spans="1:33" ht="15.75" thickTop="1" x14ac:dyDescent="0.25">
      <c r="H14" s="1"/>
      <c r="J14" s="22"/>
      <c r="K14" s="22"/>
      <c r="L14" s="25"/>
      <c r="M14" s="22"/>
      <c r="Q14" s="21"/>
      <c r="V14" s="21"/>
      <c r="AE14">
        <v>1200</v>
      </c>
      <c r="AF14" s="21"/>
    </row>
    <row r="15" spans="1:33" x14ac:dyDescent="0.25">
      <c r="H15" s="1"/>
      <c r="J15" s="22"/>
      <c r="K15" s="22"/>
      <c r="L15" s="25"/>
      <c r="M15" s="22"/>
      <c r="Q15" s="21"/>
      <c r="V15" s="21"/>
      <c r="AE15">
        <v>500</v>
      </c>
      <c r="AF15" s="21"/>
    </row>
    <row r="16" spans="1:33" ht="15.75" thickBot="1" x14ac:dyDescent="0.3">
      <c r="A16" t="s">
        <v>22</v>
      </c>
      <c r="D16" s="10" t="s">
        <v>23</v>
      </c>
      <c r="H16" s="1"/>
      <c r="J16" s="22"/>
      <c r="K16" s="22"/>
      <c r="L16" s="25"/>
      <c r="M16" s="22"/>
      <c r="Q16" s="21"/>
      <c r="V16" s="21"/>
      <c r="AE16">
        <v>800</v>
      </c>
      <c r="AF16" s="21"/>
    </row>
    <row r="17" spans="1:32" ht="15.75" thickTop="1" x14ac:dyDescent="0.25">
      <c r="A17" s="2" t="s">
        <v>0</v>
      </c>
      <c r="B17" s="11">
        <v>15000</v>
      </c>
      <c r="C17" s="2" t="s">
        <v>6</v>
      </c>
      <c r="D17" s="4">
        <v>7000</v>
      </c>
      <c r="H17" s="1"/>
      <c r="J17" s="28"/>
      <c r="K17" s="29" t="s">
        <v>26</v>
      </c>
      <c r="L17" s="29"/>
      <c r="M17" s="29"/>
      <c r="N17" s="30"/>
      <c r="O17" s="30"/>
      <c r="P17" s="31" t="s">
        <v>33</v>
      </c>
      <c r="Q17" s="31"/>
      <c r="R17" s="32"/>
      <c r="U17" t="s">
        <v>35</v>
      </c>
      <c r="Z17" t="s">
        <v>28</v>
      </c>
      <c r="AE17">
        <v>1500</v>
      </c>
      <c r="AF17" s="21"/>
    </row>
    <row r="18" spans="1:32" x14ac:dyDescent="0.25">
      <c r="A18" s="5" t="s">
        <v>1</v>
      </c>
      <c r="B18" s="12">
        <v>-7800</v>
      </c>
      <c r="C18" s="5" t="s">
        <v>7</v>
      </c>
      <c r="D18" s="7">
        <v>8000</v>
      </c>
      <c r="J18" s="33" t="s">
        <v>25</v>
      </c>
      <c r="K18" s="23">
        <v>2000</v>
      </c>
      <c r="L18" s="24" t="s">
        <v>32</v>
      </c>
      <c r="M18" s="23">
        <v>2000</v>
      </c>
      <c r="N18" s="34"/>
      <c r="O18" s="19" t="s">
        <v>32</v>
      </c>
      <c r="P18" s="19">
        <v>2000</v>
      </c>
      <c r="Q18" s="20"/>
      <c r="R18" s="35"/>
      <c r="T18" s="19"/>
      <c r="U18" s="19"/>
      <c r="V18" s="20" t="s">
        <v>34</v>
      </c>
      <c r="W18" s="19">
        <v>3500</v>
      </c>
      <c r="Y18" s="19" t="s">
        <v>30</v>
      </c>
      <c r="Z18" s="19">
        <v>1000</v>
      </c>
      <c r="AA18" s="20" t="s">
        <v>25</v>
      </c>
      <c r="AB18" s="19">
        <v>1000</v>
      </c>
      <c r="AE18">
        <f>P18-R19</f>
        <v>-3045</v>
      </c>
      <c r="AF18" s="21"/>
    </row>
    <row r="19" spans="1:32" x14ac:dyDescent="0.25">
      <c r="A19" s="5" t="s">
        <v>2</v>
      </c>
      <c r="B19" s="12">
        <v>1000</v>
      </c>
      <c r="C19" s="5" t="s">
        <v>50</v>
      </c>
      <c r="D19" s="7">
        <v>545</v>
      </c>
      <c r="J19" s="36" t="s">
        <v>46</v>
      </c>
      <c r="K19" s="37">
        <v>5045</v>
      </c>
      <c r="L19" s="25"/>
      <c r="M19" s="37"/>
      <c r="N19" s="34"/>
      <c r="O19" s="34"/>
      <c r="P19" s="34"/>
      <c r="Q19" s="21" t="s">
        <v>46</v>
      </c>
      <c r="R19" s="38">
        <v>5045</v>
      </c>
      <c r="V19" s="21"/>
      <c r="AA19" s="21" t="s">
        <v>38</v>
      </c>
      <c r="AB19">
        <v>1200</v>
      </c>
      <c r="AF19" s="21"/>
    </row>
    <row r="20" spans="1:32" x14ac:dyDescent="0.25">
      <c r="A20" s="5" t="s">
        <v>3</v>
      </c>
      <c r="B20" s="12">
        <v>5045</v>
      </c>
      <c r="C20" s="5" t="s">
        <v>8</v>
      </c>
      <c r="D20" s="7">
        <v>1200</v>
      </c>
      <c r="J20" s="36"/>
      <c r="K20" s="37"/>
      <c r="L20" s="25"/>
      <c r="M20" s="37"/>
      <c r="N20" s="34"/>
      <c r="O20" s="34"/>
      <c r="P20" s="34"/>
      <c r="Q20" s="21"/>
      <c r="R20" s="38"/>
      <c r="V20" s="21"/>
      <c r="AA20" s="21"/>
      <c r="AD20" s="47" t="s">
        <v>49</v>
      </c>
      <c r="AE20" s="47">
        <f>AF13-AE13-AE14-AE15-AE16-AE17-AE18</f>
        <v>545</v>
      </c>
    </row>
    <row r="21" spans="1:32" ht="15.75" thickBot="1" x14ac:dyDescent="0.3">
      <c r="A21" s="5" t="s">
        <v>4</v>
      </c>
      <c r="B21" s="12">
        <v>3500</v>
      </c>
      <c r="C21" s="5" t="s">
        <v>9</v>
      </c>
      <c r="D21" s="7">
        <v>2000</v>
      </c>
      <c r="J21" s="39"/>
      <c r="K21" s="40"/>
      <c r="L21" s="41"/>
      <c r="M21" s="40"/>
      <c r="N21" s="42"/>
      <c r="O21" s="42"/>
      <c r="P21" s="42"/>
      <c r="Q21" s="43"/>
      <c r="R21" s="44"/>
      <c r="V21" s="21"/>
      <c r="AA21" s="21"/>
    </row>
    <row r="22" spans="1:32" ht="15.75" thickBot="1" x14ac:dyDescent="0.3">
      <c r="A22" s="13" t="s">
        <v>5</v>
      </c>
      <c r="B22" s="14">
        <v>2000</v>
      </c>
      <c r="C22" s="13"/>
      <c r="D22" s="15"/>
      <c r="J22" s="22"/>
      <c r="K22" s="22" t="s">
        <v>4</v>
      </c>
      <c r="L22" s="22"/>
      <c r="M22" s="22"/>
      <c r="P22" t="s">
        <v>42</v>
      </c>
      <c r="Z22" t="s">
        <v>9</v>
      </c>
    </row>
    <row r="23" spans="1:32" ht="16.5" thickTop="1" thickBot="1" x14ac:dyDescent="0.3">
      <c r="A23" s="16" t="s">
        <v>10</v>
      </c>
      <c r="B23" s="17">
        <f>SUM(B17:B22)</f>
        <v>18745</v>
      </c>
      <c r="C23" s="16" t="s">
        <v>10</v>
      </c>
      <c r="D23" s="18">
        <f>SUM(D17:D22)</f>
        <v>18745</v>
      </c>
      <c r="J23" s="23" t="s">
        <v>25</v>
      </c>
      <c r="K23" s="23">
        <v>3000</v>
      </c>
      <c r="L23" s="24" t="s">
        <v>29</v>
      </c>
      <c r="M23" s="23">
        <v>3000</v>
      </c>
      <c r="O23" s="19" t="s">
        <v>43</v>
      </c>
      <c r="P23" s="19">
        <v>800</v>
      </c>
      <c r="Q23" s="20"/>
      <c r="R23" s="19"/>
      <c r="T23" s="19"/>
      <c r="U23" s="19"/>
      <c r="V23" s="20"/>
      <c r="W23" s="19"/>
      <c r="Y23" s="19" t="s">
        <v>31</v>
      </c>
      <c r="Z23" s="19">
        <v>2000</v>
      </c>
      <c r="AA23" s="20" t="s">
        <v>25</v>
      </c>
      <c r="AB23" s="19">
        <v>2000</v>
      </c>
    </row>
    <row r="24" spans="1:32" ht="15.75" thickTop="1" x14ac:dyDescent="0.25">
      <c r="J24" s="22" t="s">
        <v>34</v>
      </c>
      <c r="K24" s="22">
        <v>3500</v>
      </c>
      <c r="L24" s="25"/>
      <c r="M24" s="22"/>
      <c r="Q24" s="21"/>
      <c r="V24" s="21"/>
      <c r="AA24" s="21" t="s">
        <v>40</v>
      </c>
      <c r="AB24">
        <v>500</v>
      </c>
    </row>
    <row r="25" spans="1:32" x14ac:dyDescent="0.25">
      <c r="B25" t="s">
        <v>51</v>
      </c>
      <c r="J25" s="22"/>
      <c r="K25" s="22"/>
      <c r="L25" s="25"/>
      <c r="M25" s="22"/>
      <c r="Q25" s="21"/>
      <c r="V25" s="21"/>
      <c r="AA25" s="21" t="s">
        <v>44</v>
      </c>
      <c r="AB25">
        <v>1500</v>
      </c>
    </row>
    <row r="26" spans="1:32" x14ac:dyDescent="0.25">
      <c r="A26" s="19"/>
      <c r="B26" s="19">
        <v>2000</v>
      </c>
      <c r="C26" s="20">
        <v>3500</v>
      </c>
      <c r="D26" s="19"/>
      <c r="J26" s="22"/>
      <c r="K26" s="22"/>
      <c r="L26" s="25"/>
      <c r="M26" s="22"/>
      <c r="Q26" s="21"/>
      <c r="V26" s="21"/>
      <c r="AA26" s="21"/>
    </row>
    <row r="27" spans="1:32" x14ac:dyDescent="0.25">
      <c r="B27">
        <v>1200</v>
      </c>
      <c r="C27" s="21"/>
      <c r="J27" s="22"/>
      <c r="K27" s="22" t="s">
        <v>5</v>
      </c>
      <c r="L27" s="22"/>
      <c r="M27" s="22"/>
      <c r="P27" t="s">
        <v>45</v>
      </c>
    </row>
    <row r="28" spans="1:32" x14ac:dyDescent="0.25">
      <c r="B28">
        <v>500</v>
      </c>
      <c r="C28" s="21"/>
      <c r="J28" s="23" t="s">
        <v>25</v>
      </c>
      <c r="K28" s="23">
        <v>2000</v>
      </c>
      <c r="L28" s="24" t="s">
        <v>30</v>
      </c>
      <c r="M28" s="23">
        <v>1000</v>
      </c>
      <c r="O28" s="19" t="s">
        <v>44</v>
      </c>
      <c r="P28" s="19">
        <v>1500</v>
      </c>
      <c r="Q28" s="20"/>
      <c r="R28" s="19"/>
    </row>
    <row r="29" spans="1:32" x14ac:dyDescent="0.25">
      <c r="B29">
        <v>800</v>
      </c>
      <c r="C29" s="21"/>
      <c r="J29" s="22" t="s">
        <v>29</v>
      </c>
      <c r="K29" s="22">
        <v>3000</v>
      </c>
      <c r="L29" s="25" t="s">
        <v>31</v>
      </c>
      <c r="M29" s="22">
        <v>2000</v>
      </c>
      <c r="Q29" s="21"/>
    </row>
    <row r="30" spans="1:32" x14ac:dyDescent="0.25">
      <c r="B30">
        <v>1500</v>
      </c>
      <c r="C30" s="21"/>
      <c r="J30" s="22"/>
      <c r="K30" s="22"/>
      <c r="L30" s="25"/>
      <c r="M30" s="22"/>
      <c r="Q30" s="21"/>
    </row>
    <row r="31" spans="1:32" x14ac:dyDescent="0.25">
      <c r="B31">
        <f>AE18</f>
        <v>-3045</v>
      </c>
      <c r="C31" s="21"/>
      <c r="J31" s="22"/>
      <c r="K31" s="22"/>
      <c r="L31" s="25"/>
      <c r="M31" s="22"/>
      <c r="Q31" s="21"/>
    </row>
    <row r="32" spans="1:32" x14ac:dyDescent="0.25">
      <c r="C32" s="21"/>
    </row>
    <row r="33" spans="1:2" x14ac:dyDescent="0.25">
      <c r="A33" s="47" t="s">
        <v>49</v>
      </c>
      <c r="B33" s="47">
        <f>C26-B26-B27-B28-B29-B30-B31</f>
        <v>545</v>
      </c>
    </row>
    <row r="35" spans="1:2" x14ac:dyDescent="0.25">
      <c r="B35" t="s">
        <v>52</v>
      </c>
    </row>
    <row r="36" spans="1:2" x14ac:dyDescent="0.25">
      <c r="A36" t="s">
        <v>53</v>
      </c>
      <c r="B36">
        <f>K29+K30+K31</f>
        <v>3000</v>
      </c>
    </row>
    <row r="37" spans="1:2" x14ac:dyDescent="0.25">
      <c r="A37" t="s">
        <v>54</v>
      </c>
      <c r="B37">
        <f>-(M28+M29)</f>
        <v>-3000</v>
      </c>
    </row>
    <row r="38" spans="1:2" x14ac:dyDescent="0.25">
      <c r="A38" t="s">
        <v>52</v>
      </c>
      <c r="B38">
        <f>B36+B37</f>
        <v>0</v>
      </c>
    </row>
  </sheetData>
  <mergeCells count="2">
    <mergeCell ref="P17:Q17"/>
    <mergeCell ref="R1:W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80A5-81CC-4115-A2F7-5528317BCB89}">
  <dimension ref="A1:AG38"/>
  <sheetViews>
    <sheetView tabSelected="1" topLeftCell="B1" zoomScale="140" zoomScaleNormal="140" workbookViewId="0">
      <selection activeCell="P18" sqref="P18"/>
    </sheetView>
  </sheetViews>
  <sheetFormatPr defaultRowHeight="15" x14ac:dyDescent="0.25"/>
  <cols>
    <col min="1" max="1" width="11.28515625" customWidth="1"/>
    <col min="2" max="2" width="10.7109375" customWidth="1"/>
    <col min="3" max="3" width="12.140625" customWidth="1"/>
    <col min="4" max="4" width="10.7109375" customWidth="1"/>
    <col min="5" max="5" width="13.85546875" customWidth="1"/>
    <col min="6" max="6" width="3" bestFit="1" customWidth="1"/>
    <col min="7" max="7" width="50.5703125" bestFit="1" customWidth="1"/>
    <col min="8" max="8" width="9.7109375" bestFit="1" customWidth="1"/>
    <col min="9" max="9" width="2.85546875" customWidth="1"/>
    <col min="10" max="10" width="5.7109375" customWidth="1"/>
    <col min="11" max="11" width="8" bestFit="1" customWidth="1"/>
    <col min="12" max="13" width="5.7109375" customWidth="1"/>
    <col min="14" max="14" width="4.85546875" customWidth="1"/>
    <col min="15" max="15" width="5.7109375" customWidth="1"/>
    <col min="16" max="16" width="10" customWidth="1"/>
    <col min="17" max="18" width="5.7109375" customWidth="1"/>
    <col min="19" max="19" width="3.140625" customWidth="1"/>
    <col min="20" max="28" width="5.7109375" customWidth="1"/>
  </cols>
  <sheetData>
    <row r="1" spans="1:33" x14ac:dyDescent="0.25">
      <c r="J1" s="22"/>
      <c r="K1" s="22"/>
      <c r="L1" s="22"/>
      <c r="M1" s="22"/>
      <c r="R1" s="56" t="s">
        <v>55</v>
      </c>
      <c r="S1" s="56"/>
      <c r="T1" s="56"/>
      <c r="U1" s="56"/>
      <c r="V1" s="56"/>
      <c r="W1" s="56"/>
    </row>
    <row r="2" spans="1:33" ht="15.75" thickBot="1" x14ac:dyDescent="0.3">
      <c r="A2" t="s">
        <v>22</v>
      </c>
      <c r="D2" s="10" t="s">
        <v>23</v>
      </c>
      <c r="J2" s="22"/>
      <c r="K2" s="22" t="s">
        <v>24</v>
      </c>
      <c r="L2" s="22"/>
      <c r="M2" s="22"/>
      <c r="O2" t="s">
        <v>58</v>
      </c>
      <c r="Z2" t="s">
        <v>6</v>
      </c>
    </row>
    <row r="3" spans="1:33" ht="15.75" thickTop="1" x14ac:dyDescent="0.25">
      <c r="A3" s="2" t="s">
        <v>0</v>
      </c>
      <c r="B3" s="11">
        <v>15000</v>
      </c>
      <c r="C3" s="2" t="s">
        <v>6</v>
      </c>
      <c r="D3" s="4">
        <v>7000</v>
      </c>
      <c r="F3" s="48">
        <v>1</v>
      </c>
      <c r="G3" s="3" t="s">
        <v>11</v>
      </c>
      <c r="H3" s="4">
        <v>3000</v>
      </c>
      <c r="J3" s="23" t="s">
        <v>25</v>
      </c>
      <c r="K3" s="23">
        <v>15000</v>
      </c>
      <c r="L3" s="24"/>
      <c r="M3" s="23"/>
      <c r="O3" s="19" t="s">
        <v>36</v>
      </c>
      <c r="P3" s="19">
        <v>2000</v>
      </c>
      <c r="Q3" s="20" t="s">
        <v>46</v>
      </c>
      <c r="R3" s="19">
        <v>5045</v>
      </c>
      <c r="T3" s="19"/>
      <c r="U3" s="19"/>
      <c r="V3" s="20"/>
      <c r="W3" s="19"/>
      <c r="Y3" s="19"/>
      <c r="Z3" s="19"/>
      <c r="AA3" s="20" t="s">
        <v>25</v>
      </c>
      <c r="AB3" s="19">
        <v>7000</v>
      </c>
    </row>
    <row r="4" spans="1:33" x14ac:dyDescent="0.25">
      <c r="A4" s="5" t="s">
        <v>1</v>
      </c>
      <c r="B4" s="12">
        <v>-7000</v>
      </c>
      <c r="C4" s="5" t="s">
        <v>7</v>
      </c>
      <c r="D4" s="7">
        <v>8000</v>
      </c>
      <c r="F4" s="49">
        <v>2</v>
      </c>
      <c r="G4" s="6" t="s">
        <v>12</v>
      </c>
      <c r="H4" s="7">
        <v>1000</v>
      </c>
      <c r="J4" s="22"/>
      <c r="K4" s="22"/>
      <c r="L4" s="25"/>
      <c r="M4" s="22"/>
      <c r="O4" t="s">
        <v>59</v>
      </c>
      <c r="P4" s="45">
        <f>0.6*H9</f>
        <v>720</v>
      </c>
      <c r="Q4" s="21"/>
      <c r="V4" s="21"/>
      <c r="AA4" s="21"/>
    </row>
    <row r="5" spans="1:33" x14ac:dyDescent="0.25">
      <c r="A5" s="5" t="s">
        <v>2</v>
      </c>
      <c r="B5" s="12">
        <v>3000</v>
      </c>
      <c r="C5" s="5"/>
      <c r="D5" s="7"/>
      <c r="F5" s="49">
        <v>3</v>
      </c>
      <c r="G5" s="6" t="s">
        <v>13</v>
      </c>
      <c r="H5" s="7">
        <v>2000</v>
      </c>
      <c r="J5" s="22"/>
      <c r="K5" s="22"/>
      <c r="L5" s="25"/>
      <c r="M5" s="22"/>
      <c r="O5" t="s">
        <v>64</v>
      </c>
      <c r="P5" s="45">
        <f>0.8*H10</f>
        <v>400</v>
      </c>
      <c r="Q5" s="21"/>
      <c r="V5" s="21"/>
      <c r="AA5" s="21"/>
    </row>
    <row r="6" spans="1:33" x14ac:dyDescent="0.25">
      <c r="A6" s="5" t="s">
        <v>3</v>
      </c>
      <c r="B6" s="12">
        <v>2000</v>
      </c>
      <c r="C6" s="5" t="s">
        <v>8</v>
      </c>
      <c r="D6" s="7">
        <v>1000</v>
      </c>
      <c r="F6" s="49">
        <v>4</v>
      </c>
      <c r="G6" s="6" t="s">
        <v>14</v>
      </c>
      <c r="H6" s="7">
        <v>2000</v>
      </c>
      <c r="J6" s="22"/>
      <c r="K6" s="22"/>
      <c r="L6" s="25"/>
      <c r="M6" s="22"/>
      <c r="O6" t="s">
        <v>43</v>
      </c>
      <c r="P6">
        <v>800</v>
      </c>
      <c r="Q6" s="21"/>
      <c r="V6" s="21"/>
      <c r="AA6" s="21"/>
    </row>
    <row r="7" spans="1:33" x14ac:dyDescent="0.25">
      <c r="A7" s="5" t="s">
        <v>4</v>
      </c>
      <c r="B7" s="12">
        <v>3000</v>
      </c>
      <c r="C7" s="5" t="s">
        <v>9</v>
      </c>
      <c r="D7" s="7">
        <v>2000</v>
      </c>
      <c r="F7" s="49">
        <v>5</v>
      </c>
      <c r="G7" s="6" t="s">
        <v>15</v>
      </c>
      <c r="H7" s="7">
        <v>3500</v>
      </c>
      <c r="J7" s="22"/>
      <c r="K7" s="22" t="s">
        <v>1</v>
      </c>
      <c r="L7" s="22"/>
      <c r="M7" s="22"/>
      <c r="O7" t="s">
        <v>67</v>
      </c>
      <c r="P7" s="45">
        <f>0.75*H12</f>
        <v>1125</v>
      </c>
      <c r="Q7" s="21"/>
      <c r="Z7" t="s">
        <v>27</v>
      </c>
    </row>
    <row r="8" spans="1:33" ht="15.75" thickBot="1" x14ac:dyDescent="0.3">
      <c r="A8" s="13" t="s">
        <v>5</v>
      </c>
      <c r="B8" s="14">
        <v>2000</v>
      </c>
      <c r="C8" s="13"/>
      <c r="D8" s="15"/>
      <c r="F8" s="49">
        <v>6</v>
      </c>
      <c r="G8" s="6" t="s">
        <v>16</v>
      </c>
      <c r="H8" s="7">
        <v>2000</v>
      </c>
      <c r="I8" s="45"/>
      <c r="J8" s="23"/>
      <c r="K8" s="23"/>
      <c r="L8" s="24" t="s">
        <v>25</v>
      </c>
      <c r="M8" s="23">
        <v>7000</v>
      </c>
      <c r="O8" t="s">
        <v>61</v>
      </c>
      <c r="T8" s="19"/>
      <c r="U8" s="19"/>
      <c r="V8" s="20"/>
      <c r="W8" s="19"/>
      <c r="Y8" s="19"/>
      <c r="Z8" s="19"/>
      <c r="AA8" s="20" t="s">
        <v>25</v>
      </c>
      <c r="AB8" s="19">
        <v>8000</v>
      </c>
    </row>
    <row r="9" spans="1:33" ht="16.5" thickTop="1" thickBot="1" x14ac:dyDescent="0.3">
      <c r="A9" s="16" t="s">
        <v>10</v>
      </c>
      <c r="B9" s="17">
        <f>SUM(B3:B8)</f>
        <v>18000</v>
      </c>
      <c r="C9" s="16" t="s">
        <v>10</v>
      </c>
      <c r="D9" s="18">
        <f>SUM(D3:D8)</f>
        <v>18000</v>
      </c>
      <c r="F9" s="49">
        <v>7</v>
      </c>
      <c r="G9" s="6" t="s">
        <v>17</v>
      </c>
      <c r="H9" s="7">
        <v>1200</v>
      </c>
      <c r="I9" s="45"/>
      <c r="J9" s="22"/>
      <c r="K9" s="22"/>
      <c r="L9" s="25" t="s">
        <v>43</v>
      </c>
      <c r="M9" s="22">
        <v>800</v>
      </c>
      <c r="O9" s="19" t="s">
        <v>60</v>
      </c>
      <c r="P9" s="51">
        <f>0.3*H9</f>
        <v>360</v>
      </c>
      <c r="Q9" s="20"/>
      <c r="R9" s="19"/>
      <c r="V9" s="21"/>
      <c r="AA9" s="21"/>
    </row>
    <row r="10" spans="1:33" ht="15.75" thickTop="1" x14ac:dyDescent="0.25">
      <c r="F10" s="49">
        <v>8</v>
      </c>
      <c r="G10" s="6" t="s">
        <v>18</v>
      </c>
      <c r="H10" s="7">
        <v>500</v>
      </c>
      <c r="I10" s="45"/>
      <c r="J10" s="22"/>
      <c r="K10" s="22"/>
      <c r="L10" s="25"/>
      <c r="M10" s="22"/>
      <c r="O10" s="52" t="s">
        <v>65</v>
      </c>
      <c r="P10" s="45">
        <f>0.1*H10</f>
        <v>50</v>
      </c>
      <c r="Q10" s="21"/>
      <c r="V10" s="21"/>
      <c r="AA10" s="21"/>
    </row>
    <row r="11" spans="1:33" x14ac:dyDescent="0.25">
      <c r="F11" s="49">
        <v>9</v>
      </c>
      <c r="G11" s="6" t="s">
        <v>19</v>
      </c>
      <c r="H11" s="7">
        <v>800</v>
      </c>
      <c r="I11" s="45"/>
      <c r="J11" s="22"/>
      <c r="K11" s="22"/>
      <c r="L11" s="25"/>
      <c r="M11" s="22"/>
      <c r="O11" s="52" t="s">
        <v>68</v>
      </c>
      <c r="P11" s="45">
        <f>0.2*H12</f>
        <v>300</v>
      </c>
      <c r="Q11" s="21"/>
      <c r="V11" s="21"/>
      <c r="AA11" s="21"/>
    </row>
    <row r="12" spans="1:33" x14ac:dyDescent="0.25">
      <c r="F12" s="49">
        <v>10</v>
      </c>
      <c r="G12" s="6" t="s">
        <v>20</v>
      </c>
      <c r="H12" s="7">
        <v>1500</v>
      </c>
      <c r="I12" s="45"/>
      <c r="J12" s="22"/>
      <c r="K12" s="22" t="s">
        <v>2</v>
      </c>
      <c r="L12" s="22"/>
      <c r="M12" s="22"/>
      <c r="Q12" s="21"/>
      <c r="AE12" t="s">
        <v>48</v>
      </c>
    </row>
    <row r="13" spans="1:33" ht="15.75" thickBot="1" x14ac:dyDescent="0.3">
      <c r="F13" s="55">
        <v>11</v>
      </c>
      <c r="G13" s="8" t="s">
        <v>21</v>
      </c>
      <c r="H13" s="9">
        <v>5045</v>
      </c>
      <c r="J13" s="23" t="s">
        <v>25</v>
      </c>
      <c r="K13" s="23">
        <v>3000</v>
      </c>
      <c r="L13" s="24" t="s">
        <v>36</v>
      </c>
      <c r="M13" s="23">
        <v>2000</v>
      </c>
      <c r="O13" t="s">
        <v>63</v>
      </c>
      <c r="T13" s="19"/>
      <c r="U13" s="19"/>
      <c r="V13" s="20"/>
      <c r="W13" s="19"/>
      <c r="AD13" s="19"/>
      <c r="AE13" s="19">
        <f>P19</f>
        <v>2000</v>
      </c>
      <c r="AF13" s="20">
        <f>W18</f>
        <v>3500</v>
      </c>
      <c r="AG13" s="19"/>
    </row>
    <row r="14" spans="1:33" ht="15.75" thickTop="1" x14ac:dyDescent="0.25">
      <c r="H14" s="1"/>
      <c r="J14" s="22"/>
      <c r="K14" s="22"/>
      <c r="L14" s="25"/>
      <c r="M14" s="22"/>
      <c r="O14" s="19" t="s">
        <v>62</v>
      </c>
      <c r="P14" s="51">
        <f>0.1*H9</f>
        <v>120</v>
      </c>
      <c r="Q14" s="20"/>
      <c r="R14" s="19"/>
      <c r="V14" s="21"/>
      <c r="AE14" s="45">
        <f>P9+P10+P11</f>
        <v>710</v>
      </c>
      <c r="AF14" s="21"/>
    </row>
    <row r="15" spans="1:33" x14ac:dyDescent="0.25">
      <c r="H15" s="1"/>
      <c r="J15" s="22"/>
      <c r="K15" s="22"/>
      <c r="L15" s="25"/>
      <c r="M15" s="22"/>
      <c r="O15" s="52" t="s">
        <v>66</v>
      </c>
      <c r="P15" s="45">
        <f>0.1*H10</f>
        <v>50</v>
      </c>
      <c r="Q15" s="21"/>
      <c r="V15" s="21"/>
      <c r="AE15" s="45">
        <f>P14+P15+P16</f>
        <v>245</v>
      </c>
      <c r="AF15" s="21"/>
    </row>
    <row r="16" spans="1:33" ht="15.75" thickBot="1" x14ac:dyDescent="0.3">
      <c r="A16" t="s">
        <v>22</v>
      </c>
      <c r="D16" s="10" t="s">
        <v>23</v>
      </c>
      <c r="H16" s="1"/>
      <c r="J16" s="22"/>
      <c r="K16" s="22"/>
      <c r="L16" s="25"/>
      <c r="M16" s="22"/>
      <c r="O16" s="52" t="s">
        <v>69</v>
      </c>
      <c r="P16" s="45">
        <f>0.05*H12</f>
        <v>75</v>
      </c>
      <c r="Q16" s="21"/>
      <c r="V16" s="21"/>
      <c r="AF16" s="21"/>
    </row>
    <row r="17" spans="1:32" ht="15.75" thickTop="1" x14ac:dyDescent="0.25">
      <c r="A17" s="2" t="s">
        <v>0</v>
      </c>
      <c r="B17" s="11">
        <v>15000</v>
      </c>
      <c r="C17" s="2" t="s">
        <v>6</v>
      </c>
      <c r="D17" s="4">
        <v>7000</v>
      </c>
      <c r="H17" s="1"/>
      <c r="J17" s="37"/>
      <c r="K17" s="37" t="s">
        <v>26</v>
      </c>
      <c r="L17" s="37"/>
      <c r="M17" s="37"/>
      <c r="N17" s="34"/>
      <c r="Q17" s="21"/>
      <c r="U17" t="s">
        <v>57</v>
      </c>
      <c r="Z17" t="s">
        <v>28</v>
      </c>
      <c r="AF17" s="21"/>
    </row>
    <row r="18" spans="1:32" x14ac:dyDescent="0.25">
      <c r="A18" s="5" t="s">
        <v>1</v>
      </c>
      <c r="B18" s="12">
        <v>-7800</v>
      </c>
      <c r="C18" s="5" t="s">
        <v>7</v>
      </c>
      <c r="D18" s="7">
        <v>8000</v>
      </c>
      <c r="J18" s="23" t="s">
        <v>25</v>
      </c>
      <c r="K18" s="23">
        <v>2000</v>
      </c>
      <c r="L18" s="24" t="s">
        <v>32</v>
      </c>
      <c r="M18" s="23">
        <v>2000</v>
      </c>
      <c r="N18" s="34"/>
      <c r="O18" s="34"/>
      <c r="P18" s="50" t="s">
        <v>56</v>
      </c>
      <c r="Q18" s="50"/>
      <c r="R18" s="34"/>
      <c r="T18" s="19"/>
      <c r="U18" s="19"/>
      <c r="V18" s="20" t="s">
        <v>34</v>
      </c>
      <c r="W18" s="19">
        <v>3500</v>
      </c>
      <c r="Y18" s="19" t="s">
        <v>30</v>
      </c>
      <c r="Z18" s="19">
        <v>1000</v>
      </c>
      <c r="AA18" s="20" t="s">
        <v>25</v>
      </c>
      <c r="AB18" s="19">
        <v>1000</v>
      </c>
      <c r="AF18" s="21"/>
    </row>
    <row r="19" spans="1:32" x14ac:dyDescent="0.25">
      <c r="A19" s="5" t="s">
        <v>2</v>
      </c>
      <c r="B19" s="12">
        <v>1000</v>
      </c>
      <c r="C19" s="5" t="s">
        <v>50</v>
      </c>
      <c r="D19" s="7">
        <v>545</v>
      </c>
      <c r="J19" s="37" t="s">
        <v>46</v>
      </c>
      <c r="K19" s="37">
        <v>5045</v>
      </c>
      <c r="L19" s="25"/>
      <c r="M19" s="37"/>
      <c r="N19" s="34"/>
      <c r="O19" s="19" t="s">
        <v>32</v>
      </c>
      <c r="P19" s="19">
        <v>2000</v>
      </c>
      <c r="Q19" s="20"/>
      <c r="R19" s="19"/>
      <c r="V19" s="21"/>
      <c r="AA19" s="21" t="s">
        <v>38</v>
      </c>
      <c r="AB19">
        <v>1200</v>
      </c>
      <c r="AF19" s="21"/>
    </row>
    <row r="20" spans="1:32" x14ac:dyDescent="0.25">
      <c r="A20" s="5" t="s">
        <v>3</v>
      </c>
      <c r="B20" s="12">
        <v>5045</v>
      </c>
      <c r="C20" s="5" t="s">
        <v>8</v>
      </c>
      <c r="D20" s="7">
        <v>1200</v>
      </c>
      <c r="J20" s="37"/>
      <c r="K20" s="37"/>
      <c r="L20" s="25"/>
      <c r="M20" s="37"/>
      <c r="N20" s="34"/>
      <c r="O20" s="34"/>
      <c r="P20" s="34"/>
      <c r="Q20" s="21"/>
      <c r="R20" s="34"/>
      <c r="V20" s="21"/>
      <c r="AA20" s="21"/>
      <c r="AD20" s="47" t="s">
        <v>49</v>
      </c>
      <c r="AE20" s="53">
        <f>AF13-AE13-AE14-AE15</f>
        <v>545</v>
      </c>
    </row>
    <row r="21" spans="1:32" x14ac:dyDescent="0.25">
      <c r="A21" s="5" t="s">
        <v>4</v>
      </c>
      <c r="B21" s="12">
        <v>3500</v>
      </c>
      <c r="C21" s="5" t="s">
        <v>9</v>
      </c>
      <c r="D21" s="7">
        <v>2000</v>
      </c>
      <c r="J21" s="37"/>
      <c r="K21" s="37"/>
      <c r="L21" s="25"/>
      <c r="M21" s="37"/>
      <c r="N21" s="34"/>
      <c r="O21" s="34"/>
      <c r="P21" s="34"/>
      <c r="Q21" s="21"/>
      <c r="R21" s="34"/>
      <c r="V21" s="21"/>
      <c r="AA21" s="21"/>
    </row>
    <row r="22" spans="1:32" ht="15.75" thickBot="1" x14ac:dyDescent="0.3">
      <c r="A22" s="13" t="s">
        <v>5</v>
      </c>
      <c r="B22" s="14">
        <v>2000</v>
      </c>
      <c r="C22" s="13"/>
      <c r="D22" s="15"/>
      <c r="J22" s="22"/>
      <c r="K22" s="22" t="s">
        <v>4</v>
      </c>
      <c r="L22" s="22"/>
      <c r="M22" s="22"/>
      <c r="O22" s="34"/>
      <c r="P22" s="34"/>
      <c r="Q22" s="21"/>
      <c r="R22" s="34"/>
      <c r="Z22" t="s">
        <v>9</v>
      </c>
    </row>
    <row r="23" spans="1:32" ht="16.5" thickTop="1" thickBot="1" x14ac:dyDescent="0.3">
      <c r="A23" s="16" t="s">
        <v>10</v>
      </c>
      <c r="B23" s="17">
        <f>SUM(B17:B22)</f>
        <v>18745</v>
      </c>
      <c r="C23" s="16" t="s">
        <v>10</v>
      </c>
      <c r="D23" s="18">
        <f>SUM(D17:D22)</f>
        <v>18745</v>
      </c>
      <c r="E23">
        <f>D19/D18</f>
        <v>6.8125000000000005E-2</v>
      </c>
      <c r="J23" s="23" t="s">
        <v>25</v>
      </c>
      <c r="K23" s="23">
        <v>3000</v>
      </c>
      <c r="L23" s="24" t="s">
        <v>29</v>
      </c>
      <c r="M23" s="23">
        <v>3000</v>
      </c>
      <c r="T23" s="19"/>
      <c r="U23" s="19"/>
      <c r="V23" s="20"/>
      <c r="W23" s="19"/>
      <c r="Y23" s="19" t="s">
        <v>31</v>
      </c>
      <c r="Z23" s="19">
        <v>2000</v>
      </c>
      <c r="AA23" s="20" t="s">
        <v>25</v>
      </c>
      <c r="AB23" s="19">
        <v>2000</v>
      </c>
    </row>
    <row r="24" spans="1:32" ht="15.75" thickTop="1" x14ac:dyDescent="0.25">
      <c r="E24">
        <f>1/E23</f>
        <v>14.678899082568806</v>
      </c>
      <c r="J24" s="22" t="s">
        <v>34</v>
      </c>
      <c r="K24" s="22">
        <v>3500</v>
      </c>
      <c r="L24" s="25"/>
      <c r="M24" s="22"/>
      <c r="O24" s="19"/>
      <c r="P24" s="19"/>
      <c r="Q24" s="20"/>
      <c r="R24" s="19"/>
      <c r="V24" s="21"/>
      <c r="AA24" s="21" t="s">
        <v>40</v>
      </c>
      <c r="AB24">
        <v>500</v>
      </c>
    </row>
    <row r="25" spans="1:32" x14ac:dyDescent="0.25">
      <c r="B25" t="s">
        <v>51</v>
      </c>
      <c r="J25" s="22"/>
      <c r="K25" s="22"/>
      <c r="L25" s="25"/>
      <c r="M25" s="22"/>
      <c r="Q25" s="21"/>
      <c r="V25" s="21"/>
      <c r="AA25" s="21" t="s">
        <v>44</v>
      </c>
      <c r="AB25">
        <v>1500</v>
      </c>
    </row>
    <row r="26" spans="1:32" x14ac:dyDescent="0.25">
      <c r="A26" s="19" t="s">
        <v>71</v>
      </c>
      <c r="B26" s="54">
        <f>AE13</f>
        <v>2000</v>
      </c>
      <c r="C26" s="20" t="s">
        <v>70</v>
      </c>
      <c r="D26" s="54">
        <f>AF13</f>
        <v>3500</v>
      </c>
      <c r="J26" s="22"/>
      <c r="K26" s="22"/>
      <c r="L26" s="25"/>
      <c r="M26" s="22"/>
      <c r="Q26" s="21"/>
      <c r="V26" s="21"/>
      <c r="AA26" s="21"/>
    </row>
    <row r="27" spans="1:32" x14ac:dyDescent="0.25">
      <c r="A27" s="57" t="s">
        <v>72</v>
      </c>
      <c r="B27" s="58">
        <f>D26-B26</f>
        <v>1500</v>
      </c>
      <c r="C27" s="21"/>
      <c r="J27" s="22"/>
      <c r="K27" s="22" t="s">
        <v>5</v>
      </c>
      <c r="L27" s="22"/>
      <c r="M27" s="22"/>
      <c r="Q27" s="21"/>
    </row>
    <row r="28" spans="1:32" x14ac:dyDescent="0.25">
      <c r="A28" s="52" t="s">
        <v>73</v>
      </c>
      <c r="B28" s="45">
        <f>AE14</f>
        <v>710</v>
      </c>
      <c r="C28" s="21"/>
      <c r="J28" s="23" t="s">
        <v>25</v>
      </c>
      <c r="K28" s="23">
        <v>2000</v>
      </c>
      <c r="L28" s="24" t="s">
        <v>30</v>
      </c>
      <c r="M28" s="23">
        <v>1000</v>
      </c>
    </row>
    <row r="29" spans="1:32" x14ac:dyDescent="0.25">
      <c r="A29" s="52" t="s">
        <v>74</v>
      </c>
      <c r="B29" s="45">
        <f>AE15</f>
        <v>245</v>
      </c>
      <c r="C29" s="21"/>
      <c r="J29" s="22" t="s">
        <v>29</v>
      </c>
      <c r="K29" s="22">
        <v>3000</v>
      </c>
      <c r="L29" s="25" t="s">
        <v>31</v>
      </c>
      <c r="M29" s="22">
        <v>2000</v>
      </c>
      <c r="O29" s="19"/>
      <c r="P29" s="19"/>
      <c r="Q29" s="20"/>
      <c r="R29" s="19"/>
    </row>
    <row r="30" spans="1:32" x14ac:dyDescent="0.25">
      <c r="C30" s="21"/>
      <c r="J30" s="22"/>
      <c r="K30" s="22"/>
      <c r="L30" s="25"/>
      <c r="M30" s="22"/>
      <c r="Q30" s="21"/>
    </row>
    <row r="31" spans="1:32" x14ac:dyDescent="0.25">
      <c r="C31" s="21"/>
      <c r="D31" t="s">
        <v>75</v>
      </c>
      <c r="E31" s="59">
        <f>D19/B23</f>
        <v>2.9074419845292077E-2</v>
      </c>
      <c r="J31" s="22"/>
      <c r="K31" s="22"/>
      <c r="L31" s="25"/>
      <c r="M31" s="22"/>
      <c r="Q31" s="21"/>
    </row>
    <row r="32" spans="1:32" x14ac:dyDescent="0.25">
      <c r="C32" s="21"/>
      <c r="D32" t="s">
        <v>76</v>
      </c>
      <c r="E32" s="59">
        <f>D19/(D17+D18+D19)</f>
        <v>3.5059504663879061E-2</v>
      </c>
      <c r="Q32" s="21"/>
    </row>
    <row r="33" spans="1:5" x14ac:dyDescent="0.25">
      <c r="A33" s="47" t="s">
        <v>49</v>
      </c>
      <c r="B33" s="53">
        <f>B27-B28-B29</f>
        <v>545</v>
      </c>
      <c r="D33" t="s">
        <v>79</v>
      </c>
      <c r="E33" s="63">
        <f>B33/D26</f>
        <v>0.15571428571428572</v>
      </c>
    </row>
    <row r="34" spans="1:5" x14ac:dyDescent="0.25">
      <c r="D34" s="61" t="s">
        <v>77</v>
      </c>
      <c r="E34" s="62">
        <f>D26/B23</f>
        <v>0.18671645772205922</v>
      </c>
    </row>
    <row r="35" spans="1:5" x14ac:dyDescent="0.25">
      <c r="B35" t="s">
        <v>52</v>
      </c>
      <c r="D35" s="61" t="s">
        <v>78</v>
      </c>
      <c r="E35" s="62">
        <f>1/E34</f>
        <v>5.3557142857142859</v>
      </c>
    </row>
    <row r="36" spans="1:5" x14ac:dyDescent="0.25">
      <c r="A36" t="s">
        <v>53</v>
      </c>
      <c r="B36">
        <f>K29+K30</f>
        <v>3000</v>
      </c>
      <c r="D36" t="s">
        <v>80</v>
      </c>
      <c r="E36" s="60">
        <f>B23/(D17+D18+D19)</f>
        <v>1.2058539723383725</v>
      </c>
    </row>
    <row r="37" spans="1:5" x14ac:dyDescent="0.25">
      <c r="A37" t="s">
        <v>54</v>
      </c>
      <c r="B37">
        <f>-(M28+M29)</f>
        <v>-3000</v>
      </c>
      <c r="D37" t="s">
        <v>81</v>
      </c>
      <c r="E37" s="60">
        <f>(B19+B20+B21+B22)/(D20+D21)</f>
        <v>3.6078125000000001</v>
      </c>
    </row>
    <row r="38" spans="1:5" x14ac:dyDescent="0.25">
      <c r="A38" t="s">
        <v>52</v>
      </c>
      <c r="B38">
        <f>B36+B37</f>
        <v>0</v>
      </c>
    </row>
  </sheetData>
  <mergeCells count="1">
    <mergeCell ref="R1:W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druhove</vt:lpstr>
      <vt:lpstr>ucelove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2021-11-01T08:36:40Z</dcterms:created>
  <dcterms:modified xsi:type="dcterms:W3CDTF">2021-11-13T13:20:41Z</dcterms:modified>
</cp:coreProperties>
</file>