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TomeckovaI\Plocha\SZD_Stat 1\denni09\"/>
    </mc:Choice>
  </mc:AlternateContent>
  <xr:revisionPtr revIDLastSave="0" documentId="13_ncr:1_{9262D3A6-B179-46BA-BF3C-8A5E004F4D50}" xr6:coauthVersionLast="47" xr6:coauthVersionMax="47" xr10:uidLastSave="{00000000-0000-0000-0000-000000000000}"/>
  <bookViews>
    <workbookView xWindow="-120" yWindow="-120" windowWidth="29040" windowHeight="17640" activeTab="3" xr2:uid="{DBE6DDF2-C05C-4582-9CA2-7EDAAA413F0E}"/>
  </bookViews>
  <sheets>
    <sheet name="reseni" sheetId="1" r:id="rId1"/>
    <sheet name="klienti cestovní kanceláře" sheetId="2" r:id="rId2"/>
    <sheet name="nehody ve městě" sheetId="3" r:id="rId3"/>
    <sheet name="pisemk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" l="1"/>
  <c r="E36" i="4"/>
  <c r="F36" i="4"/>
  <c r="G36" i="4"/>
  <c r="H36" i="4"/>
  <c r="I36" i="4"/>
  <c r="J36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C38" i="4"/>
  <c r="C37" i="4"/>
  <c r="C36" i="4"/>
  <c r="F20" i="3"/>
  <c r="G14" i="2"/>
  <c r="G13" i="2"/>
  <c r="E15" i="2"/>
  <c r="K5" i="3"/>
  <c r="D7" i="3"/>
  <c r="E7" i="3"/>
  <c r="F7" i="3"/>
  <c r="G7" i="3"/>
  <c r="H7" i="3"/>
  <c r="I7" i="3"/>
  <c r="J7" i="3"/>
  <c r="H12" i="2"/>
  <c r="G12" i="2"/>
  <c r="F12" i="2"/>
  <c r="F11" i="2"/>
  <c r="J10" i="2"/>
  <c r="M5" i="2"/>
  <c r="K5" i="2"/>
  <c r="G7" i="2"/>
  <c r="G8" i="2"/>
  <c r="G6" i="2"/>
  <c r="G5" i="2"/>
  <c r="G4" i="2"/>
  <c r="H73" i="1"/>
  <c r="H74" i="1" s="1"/>
  <c r="H72" i="1"/>
  <c r="E64" i="1"/>
  <c r="D64" i="1"/>
  <c r="I62" i="1"/>
  <c r="G62" i="1"/>
  <c r="E62" i="1"/>
  <c r="C62" i="1"/>
  <c r="I59" i="1"/>
  <c r="G59" i="1"/>
  <c r="G57" i="1"/>
  <c r="G53" i="1"/>
  <c r="J52" i="1"/>
  <c r="J75" i="1" s="1"/>
  <c r="I52" i="1"/>
  <c r="F52" i="1"/>
  <c r="E52" i="1"/>
  <c r="D52" i="1"/>
  <c r="C52" i="1"/>
  <c r="J47" i="1"/>
  <c r="J73" i="1" s="1"/>
  <c r="J74" i="1" s="1"/>
  <c r="I47" i="1"/>
  <c r="I76" i="1" s="1"/>
  <c r="H47" i="1"/>
  <c r="H76" i="1" s="1"/>
  <c r="G47" i="1"/>
  <c r="G76" i="1" s="1"/>
  <c r="F47" i="1"/>
  <c r="E47" i="1"/>
  <c r="D47" i="1"/>
  <c r="D76" i="1" s="1"/>
  <c r="C47" i="1"/>
  <c r="F45" i="1"/>
  <c r="H42" i="1"/>
  <c r="F42" i="1"/>
  <c r="F76" i="1" s="1"/>
  <c r="E42" i="1"/>
  <c r="C40" i="1"/>
  <c r="C76" i="1" s="1"/>
  <c r="E39" i="1"/>
  <c r="E76" i="1" s="1"/>
  <c r="E32" i="4"/>
  <c r="D32" i="4"/>
  <c r="I30" i="4"/>
  <c r="G30" i="4"/>
  <c r="E30" i="4"/>
  <c r="C30" i="4"/>
  <c r="I27" i="4"/>
  <c r="G27" i="4"/>
  <c r="G25" i="4"/>
  <c r="G21" i="4"/>
  <c r="J20" i="4"/>
  <c r="I20" i="4"/>
  <c r="F20" i="4"/>
  <c r="E20" i="4"/>
  <c r="D20" i="4"/>
  <c r="C20" i="4"/>
  <c r="J15" i="4"/>
  <c r="I15" i="4"/>
  <c r="H15" i="4"/>
  <c r="G15" i="4"/>
  <c r="F15" i="4"/>
  <c r="E15" i="4"/>
  <c r="D15" i="4"/>
  <c r="C15" i="4"/>
  <c r="F13" i="4"/>
  <c r="H10" i="4"/>
  <c r="F10" i="4"/>
  <c r="E10" i="4"/>
  <c r="C8" i="4"/>
  <c r="E7" i="4"/>
  <c r="G20" i="1"/>
  <c r="G15" i="1"/>
  <c r="G13" i="1"/>
  <c r="G12" i="1"/>
  <c r="G11" i="1"/>
  <c r="G6" i="1"/>
  <c r="H6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H5" i="1"/>
  <c r="G5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2" i="1"/>
  <c r="H4" i="1"/>
  <c r="G4" i="1"/>
  <c r="H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  <c r="G3" i="1"/>
  <c r="G2" i="1"/>
  <c r="K7" i="3" l="1"/>
  <c r="G20" i="3"/>
  <c r="E20" i="3"/>
  <c r="J76" i="1"/>
  <c r="C70" i="1"/>
  <c r="C72" i="1"/>
  <c r="C73" i="1"/>
  <c r="C74" i="1" s="1"/>
  <c r="C75" i="1"/>
  <c r="D70" i="1"/>
  <c r="D72" i="1"/>
  <c r="D73" i="1"/>
  <c r="D74" i="1" s="1"/>
  <c r="D75" i="1"/>
  <c r="E70" i="1"/>
  <c r="E72" i="1"/>
  <c r="E73" i="1"/>
  <c r="E74" i="1" s="1"/>
  <c r="E75" i="1"/>
  <c r="J70" i="1"/>
  <c r="J72" i="1"/>
  <c r="F70" i="1"/>
  <c r="F72" i="1"/>
  <c r="F73" i="1"/>
  <c r="F74" i="1" s="1"/>
  <c r="F75" i="1"/>
  <c r="G70" i="1"/>
  <c r="G72" i="1"/>
  <c r="G73" i="1"/>
  <c r="G74" i="1" s="1"/>
  <c r="G75" i="1"/>
  <c r="H70" i="1"/>
  <c r="H75" i="1"/>
  <c r="I70" i="1"/>
  <c r="I72" i="1"/>
  <c r="I73" i="1"/>
  <c r="I74" i="1" s="1"/>
  <c r="I75" i="1"/>
  <c r="E14" i="3" l="1"/>
  <c r="F14" i="3"/>
  <c r="G14" i="3"/>
  <c r="H14" i="3"/>
  <c r="I14" i="3"/>
  <c r="J14" i="3"/>
  <c r="E15" i="3"/>
  <c r="F15" i="3"/>
  <c r="G15" i="3"/>
  <c r="H15" i="3"/>
  <c r="I15" i="3"/>
  <c r="J15" i="3"/>
  <c r="D15" i="3"/>
  <c r="D14" i="3"/>
  <c r="E9" i="3"/>
  <c r="F9" i="3"/>
  <c r="G9" i="3"/>
  <c r="H9" i="3"/>
  <c r="I9" i="3"/>
  <c r="J9" i="3"/>
  <c r="D9" i="3"/>
  <c r="K9" i="3" s="1"/>
  <c r="K10" i="3" s="1"/>
  <c r="K14" i="3" l="1"/>
  <c r="K15" i="3"/>
</calcChain>
</file>

<file path=xl/sharedStrings.xml><?xml version="1.0" encoding="utf-8"?>
<sst xmlns="http://schemas.openxmlformats.org/spreadsheetml/2006/main" count="238" uniqueCount="115">
  <si>
    <t>E(X) =</t>
  </si>
  <si>
    <t>D(X) =</t>
  </si>
  <si>
    <t xml:space="preserve">σ = </t>
  </si>
  <si>
    <t>koef. Asym =</t>
  </si>
  <si>
    <t>koef špičatosti =</t>
  </si>
  <si>
    <t>treti</t>
  </si>
  <si>
    <t>ctvrta</t>
  </si>
  <si>
    <t>více je nad průměrem</t>
  </si>
  <si>
    <t>placatější</t>
  </si>
  <si>
    <t>odhad</t>
  </si>
  <si>
    <t>kvantil</t>
  </si>
  <si>
    <t>modus</t>
  </si>
  <si>
    <t>1.příklad</t>
  </si>
  <si>
    <t xml:space="preserve">Zpracujte počty klientů v cestovní kanceláři, které byly zaznamenány v jednotlivých dnech prosince roku 2022. </t>
  </si>
  <si>
    <t>Určete všechny probrané číselné charakteristiky a uveďte, co lze z jejich hodnot usoudit.</t>
  </si>
  <si>
    <t>1. příklad</t>
  </si>
  <si>
    <t>Klienti cestovní kanceláře</t>
  </si>
  <si>
    <t>počet nehod</t>
  </si>
  <si>
    <t>počet dnů s uvedeným počtem nehod</t>
  </si>
  <si>
    <t>V městě byl po dobu 60 dnů evidován počet dopravních nehod v průběhu každého dne</t>
  </si>
  <si>
    <t>2. příklad</t>
  </si>
  <si>
    <t>Zpracujte hodnoty pomocí číselných charakteristik a výsledky interpretujte</t>
  </si>
  <si>
    <t>a podle počtu nehod v jednom dni vytvořena tabulka.</t>
  </si>
  <si>
    <t>3. příklad</t>
  </si>
  <si>
    <t>-</t>
  </si>
  <si>
    <t>1,5</t>
  </si>
  <si>
    <t>1.testík</t>
  </si>
  <si>
    <t>2.testík</t>
  </si>
  <si>
    <t>3.testík</t>
  </si>
  <si>
    <t>4.testík</t>
  </si>
  <si>
    <t>5.testík</t>
  </si>
  <si>
    <t>6.testík</t>
  </si>
  <si>
    <t>7.testík</t>
  </si>
  <si>
    <t>8.testík</t>
  </si>
  <si>
    <t>student č.1</t>
  </si>
  <si>
    <t>student č.2</t>
  </si>
  <si>
    <t>student č.3</t>
  </si>
  <si>
    <t>student č.4</t>
  </si>
  <si>
    <t>student č.5</t>
  </si>
  <si>
    <t>student č.6</t>
  </si>
  <si>
    <t>student č.7</t>
  </si>
  <si>
    <t>student č.8</t>
  </si>
  <si>
    <t>student č.9</t>
  </si>
  <si>
    <t>student č.10</t>
  </si>
  <si>
    <t>student č.11</t>
  </si>
  <si>
    <t>student č.12</t>
  </si>
  <si>
    <t>student č.13</t>
  </si>
  <si>
    <t>student č.14</t>
  </si>
  <si>
    <t>student č.15</t>
  </si>
  <si>
    <t>student č.16</t>
  </si>
  <si>
    <t>student č.17</t>
  </si>
  <si>
    <t>student č.18</t>
  </si>
  <si>
    <t>student č.19</t>
  </si>
  <si>
    <t>student č.20</t>
  </si>
  <si>
    <t>student č.21</t>
  </si>
  <si>
    <t>student č.22</t>
  </si>
  <si>
    <t>student č.23</t>
  </si>
  <si>
    <t>student č.24</t>
  </si>
  <si>
    <t>student č.25</t>
  </si>
  <si>
    <t>student č.26</t>
  </si>
  <si>
    <t>student č.27</t>
  </si>
  <si>
    <t>student č.28</t>
  </si>
  <si>
    <t>student č.29</t>
  </si>
  <si>
    <t>student č.30</t>
  </si>
  <si>
    <t>student č.31</t>
  </si>
  <si>
    <t>V tabulce jsou uvedeny bodové zisky studentů v průběhu jednoho semestru z 8mi testíků. Každý byl na jinou část probírané látky.</t>
  </si>
  <si>
    <t xml:space="preserve">Spočtěte k jednotlivým testům číselné charakteristiky a na základě jejich hodnot poraďte nerozhodnému studentovi, který test bude nejvýhodnější si opravit. </t>
  </si>
  <si>
    <t>O výhodnosti či nevýhodnosti rozhodujeme na základě výsledků celé skupiny.</t>
  </si>
  <si>
    <t>psalo</t>
  </si>
  <si>
    <t>průměr</t>
  </si>
  <si>
    <t>maximum</t>
  </si>
  <si>
    <t>momentové charakteristiky</t>
  </si>
  <si>
    <t>střední hodnota</t>
  </si>
  <si>
    <t>rozptyl</t>
  </si>
  <si>
    <t>směrodatná odchylka</t>
  </si>
  <si>
    <t>koeficient špičatosti</t>
  </si>
  <si>
    <t>koeficient šikmosti</t>
  </si>
  <si>
    <t>V průměru přišlo 9 klientů za den</t>
  </si>
  <si>
    <t>Nejčastěji přišlo mezi</t>
  </si>
  <si>
    <t>a</t>
  </si>
  <si>
    <t>klienty za den</t>
  </si>
  <si>
    <t>3mi</t>
  </si>
  <si>
    <t>14ti</t>
  </si>
  <si>
    <t>Více nastávaly případy, kdy počet klientů byl nadprůměrný.</t>
  </si>
  <si>
    <t>I extrémní počet klientů lze očekávat s vyšší než úplně nulovou  pravděpodobností.</t>
  </si>
  <si>
    <t>kvantilové charakteristiky</t>
  </si>
  <si>
    <t>medián</t>
  </si>
  <si>
    <t>kvartiky</t>
  </si>
  <si>
    <t>decily</t>
  </si>
  <si>
    <t>počet pozorování</t>
  </si>
  <si>
    <t xml:space="preserve"> =QUARTIL.INC(B3:B33;  2  )</t>
  </si>
  <si>
    <t>50% dní přišlo 10 a méně klientů</t>
  </si>
  <si>
    <t>75% dní přišlo 13 a méně klientů</t>
  </si>
  <si>
    <t>Modus</t>
  </si>
  <si>
    <t>Nejčastěji došlo 13 klientů za den.</t>
  </si>
  <si>
    <t>souciny</t>
  </si>
  <si>
    <t>suma</t>
  </si>
  <si>
    <t>V průměru došlo ke 2ma nehodám denně</t>
  </si>
  <si>
    <t>Nejčastěji došlo k jedné až čtyřem nehodám</t>
  </si>
  <si>
    <t>V půlce sledovaných dní přišlo něco mezi 4,5 a 13ti klienty</t>
  </si>
  <si>
    <t>percentily</t>
  </si>
  <si>
    <t>Osm a méně klientů dorazilo ve 40% ze sledovaných dní</t>
  </si>
  <si>
    <t>V 65% sledovaných dní dorazilo 12 nebo méně klientů</t>
  </si>
  <si>
    <t>Ve sledovaném období byl počet nehod většinou podprůměrný</t>
  </si>
  <si>
    <t>kvartily</t>
  </si>
  <si>
    <t>pozice</t>
  </si>
  <si>
    <t>1nehoda</t>
  </si>
  <si>
    <t>3nehody</t>
  </si>
  <si>
    <t>V 50% případů došlo k jedné až třem nehodám za den.</t>
  </si>
  <si>
    <t>Momentové charakteristiky</t>
  </si>
  <si>
    <t>Kvantilové charakteristiky</t>
  </si>
  <si>
    <t>1.kvartil</t>
  </si>
  <si>
    <t>2.kvartil</t>
  </si>
  <si>
    <t>3.kvartil</t>
  </si>
  <si>
    <t>koef.šikmosti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</si>
</sst>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#&quot; b.&quot;;;0&quot; b.&quot;"/>
    <numFmt numFmtId="165" formatCode="0.##&quot; b.&quot;;\-0.##&quot; b.&quot;;0&quot; b.&quot;"/>
    <numFmt numFmtId="166" formatCode="0_ ;\-0\ "/>
    <numFmt numFmtId="167" formatCode="0&quot; studentů&quot;"/>
    <numFmt numFmtId="168" formatCode="0&quot; st.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2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/>
    </xf>
    <xf numFmtId="164" fontId="4" fillId="3" borderId="6" xfId="0" quotePrefix="1" applyNumberFormat="1" applyFont="1" applyFill="1" applyBorder="1" applyAlignment="1">
      <alignment horizontal="center"/>
    </xf>
    <xf numFmtId="165" fontId="4" fillId="3" borderId="6" xfId="0" quotePrefix="1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5" fontId="3" fillId="3" borderId="6" xfId="0" quotePrefix="1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center"/>
    </xf>
    <xf numFmtId="165" fontId="4" fillId="3" borderId="7" xfId="0" quotePrefix="1" applyNumberFormat="1" applyFont="1" applyFill="1" applyBorder="1" applyAlignment="1">
      <alignment horizontal="center"/>
    </xf>
    <xf numFmtId="165" fontId="3" fillId="3" borderId="7" xfId="0" quotePrefix="1" applyNumberFormat="1" applyFont="1" applyFill="1" applyBorder="1" applyAlignment="1">
      <alignment horizontal="center"/>
    </xf>
    <xf numFmtId="165" fontId="3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5" fontId="4" fillId="3" borderId="8" xfId="0" quotePrefix="1" applyNumberFormat="1" applyFont="1" applyFill="1" applyBorder="1" applyAlignment="1">
      <alignment horizontal="center"/>
    </xf>
    <xf numFmtId="165" fontId="3" fillId="3" borderId="8" xfId="0" quotePrefix="1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9" xfId="0" quotePrefix="1" applyNumberFormat="1" applyFont="1" applyBorder="1" applyAlignment="1">
      <alignment horizontal="center"/>
    </xf>
    <xf numFmtId="165" fontId="7" fillId="0" borderId="9" xfId="0" quotePrefix="1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0" xfId="0" quotePrefix="1" applyNumberFormat="1" applyFont="1" applyBorder="1" applyAlignment="1">
      <alignment horizontal="center"/>
    </xf>
    <xf numFmtId="165" fontId="7" fillId="0" borderId="10" xfId="0" quotePrefix="1" applyNumberFormat="1" applyFont="1" applyBorder="1" applyAlignment="1">
      <alignment horizontal="center"/>
    </xf>
    <xf numFmtId="166" fontId="4" fillId="0" borderId="0" xfId="0" applyNumberFormat="1" applyFont="1"/>
    <xf numFmtId="0" fontId="4" fillId="0" borderId="0" xfId="0" applyFont="1"/>
    <xf numFmtId="165" fontId="8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5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 indent="1"/>
    </xf>
    <xf numFmtId="14" fontId="9" fillId="2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7" xfId="0" quotePrefix="1" applyNumberFormat="1" applyFont="1" applyFill="1" applyBorder="1" applyAlignment="1">
      <alignment horizontal="center"/>
    </xf>
    <xf numFmtId="165" fontId="6" fillId="3" borderId="7" xfId="0" quotePrefix="1" applyNumberFormat="1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center"/>
    </xf>
    <xf numFmtId="165" fontId="0" fillId="3" borderId="7" xfId="0" quotePrefix="1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9" fontId="0" fillId="0" borderId="0" xfId="0" applyNumberFormat="1"/>
    <xf numFmtId="0" fontId="2" fillId="0" borderId="0" xfId="0" applyFont="1"/>
    <xf numFmtId="0" fontId="11" fillId="0" borderId="0" xfId="0" applyFont="1"/>
    <xf numFmtId="0" fontId="0" fillId="0" borderId="13" xfId="0" applyBorder="1"/>
    <xf numFmtId="0" fontId="2" fillId="0" borderId="13" xfId="0" applyFont="1" applyBorder="1"/>
    <xf numFmtId="0" fontId="0" fillId="0" borderId="1" xfId="0" applyBorder="1"/>
    <xf numFmtId="0" fontId="0" fillId="0" borderId="3" xfId="0" applyBorder="1"/>
    <xf numFmtId="0" fontId="12" fillId="0" borderId="0" xfId="0" applyFont="1"/>
    <xf numFmtId="0" fontId="0" fillId="0" borderId="0" xfId="0"/>
    <xf numFmtId="0" fontId="2" fillId="2" borderId="0" xfId="0" applyFont="1" applyFill="1"/>
    <xf numFmtId="165" fontId="6" fillId="3" borderId="7" xfId="0" quotePrefix="1" applyNumberFormat="1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ill="1"/>
    <xf numFmtId="0" fontId="0" fillId="5" borderId="0" xfId="0" applyFill="1"/>
    <xf numFmtId="0" fontId="11" fillId="5" borderId="0" xfId="0" applyFont="1" applyFill="1" applyBorder="1" applyAlignment="1">
      <alignment wrapText="1"/>
    </xf>
    <xf numFmtId="0" fontId="2" fillId="5" borderId="0" xfId="0" applyFont="1" applyFill="1" applyBorder="1" applyAlignment="1">
      <alignment horizontal="center" vertical="center"/>
    </xf>
    <xf numFmtId="0" fontId="11" fillId="5" borderId="0" xfId="0" applyFont="1" applyFill="1"/>
    <xf numFmtId="0" fontId="13" fillId="0" borderId="0" xfId="0" applyFont="1"/>
    <xf numFmtId="0" fontId="0" fillId="2" borderId="0" xfId="0" applyFont="1" applyFill="1"/>
    <xf numFmtId="0" fontId="0" fillId="0" borderId="0" xfId="0" applyFont="1"/>
    <xf numFmtId="14" fontId="14" fillId="2" borderId="5" xfId="0" applyNumberFormat="1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 vertical="center"/>
    </xf>
    <xf numFmtId="164" fontId="0" fillId="3" borderId="6" xfId="0" quotePrefix="1" applyNumberFormat="1" applyFont="1" applyFill="1" applyBorder="1" applyAlignment="1">
      <alignment horizontal="center"/>
    </xf>
    <xf numFmtId="165" fontId="0" fillId="3" borderId="6" xfId="0" quotePrefix="1" applyNumberFormat="1" applyFont="1" applyFill="1" applyBorder="1" applyAlignment="1">
      <alignment horizontal="center"/>
    </xf>
    <xf numFmtId="165" fontId="0" fillId="3" borderId="6" xfId="0" applyNumberFormat="1" applyFont="1" applyFill="1" applyBorder="1" applyAlignment="1">
      <alignment horizontal="center"/>
    </xf>
    <xf numFmtId="164" fontId="0" fillId="3" borderId="7" xfId="0" applyNumberFormat="1" applyFont="1" applyFill="1" applyBorder="1" applyAlignment="1">
      <alignment horizontal="center"/>
    </xf>
    <xf numFmtId="165" fontId="0" fillId="3" borderId="7" xfId="0" applyNumberFormat="1" applyFont="1" applyFill="1" applyBorder="1" applyAlignment="1">
      <alignment horizontal="center"/>
    </xf>
    <xf numFmtId="165" fontId="0" fillId="3" borderId="7" xfId="0" quotePrefix="1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164" fontId="0" fillId="3" borderId="11" xfId="0" applyNumberFormat="1" applyFont="1" applyFill="1" applyBorder="1" applyAlignment="1">
      <alignment horizontal="center"/>
    </xf>
    <xf numFmtId="165" fontId="0" fillId="3" borderId="11" xfId="0" applyNumberFormat="1" applyFont="1" applyFill="1" applyBorder="1" applyAlignment="1">
      <alignment horizontal="center"/>
    </xf>
    <xf numFmtId="165" fontId="0" fillId="3" borderId="11" xfId="0" quotePrefix="1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7" fontId="0" fillId="0" borderId="0" xfId="0" applyNumberFormat="1" applyFont="1" applyAlignment="1">
      <alignment horizontal="left"/>
    </xf>
    <xf numFmtId="168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left" indent="1"/>
    </xf>
    <xf numFmtId="2" fontId="0" fillId="0" borderId="0" xfId="0" applyNumberFormat="1" applyFont="1" applyAlignment="1">
      <alignment horizontal="center"/>
    </xf>
    <xf numFmtId="0" fontId="2" fillId="0" borderId="14" xfId="0" applyFont="1" applyBorder="1"/>
    <xf numFmtId="164" fontId="0" fillId="0" borderId="15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0" fillId="0" borderId="0" xfId="0" applyNumberFormat="1" applyFont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0" fontId="2" fillId="0" borderId="19" xfId="0" applyFont="1" applyBorder="1"/>
    <xf numFmtId="164" fontId="0" fillId="0" borderId="20" xfId="0" applyNumberFormat="1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</cellXfs>
  <cellStyles count="1">
    <cellStyle name="Normální" xfId="0" builtinId="0"/>
  </cellStyles>
  <dxfs count="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6.xml"/><Relationship Id="rId7" Type="http://schemas.openxmlformats.org/officeDocument/2006/relationships/customXml" Target="../ink/ink3.xml"/><Relationship Id="rId12" Type="http://schemas.openxmlformats.org/officeDocument/2006/relationships/image" Target="../media/image6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5.xml"/><Relationship Id="rId5" Type="http://schemas.openxmlformats.org/officeDocument/2006/relationships/customXml" Target="../ink/ink2.xml"/><Relationship Id="rId15" Type="http://schemas.openxmlformats.org/officeDocument/2006/relationships/customXml" Target="../ink/ink7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4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customXml" Target="../ink/ink14.xml"/><Relationship Id="rId18" Type="http://schemas.openxmlformats.org/officeDocument/2006/relationships/image" Target="../media/image17.png"/><Relationship Id="rId26" Type="http://schemas.openxmlformats.org/officeDocument/2006/relationships/image" Target="../media/image21.png"/><Relationship Id="rId3" Type="http://schemas.openxmlformats.org/officeDocument/2006/relationships/customXml" Target="../ink/ink9.xml"/><Relationship Id="rId7" Type="http://schemas.openxmlformats.org/officeDocument/2006/relationships/customXml" Target="../ink/ink11.xml"/><Relationship Id="rId12" Type="http://schemas.openxmlformats.org/officeDocument/2006/relationships/image" Target="../media/image14.png"/><Relationship Id="rId17" Type="http://schemas.openxmlformats.org/officeDocument/2006/relationships/customXml" Target="../ink/ink16.xml"/><Relationship Id="rId25" Type="http://schemas.openxmlformats.org/officeDocument/2006/relationships/customXml" Target="../ink/ink19.xml"/><Relationship Id="rId2" Type="http://schemas.openxmlformats.org/officeDocument/2006/relationships/image" Target="../media/image9.png"/><Relationship Id="rId16" Type="http://schemas.openxmlformats.org/officeDocument/2006/relationships/image" Target="../media/image16.png"/><Relationship Id="rId1" Type="http://schemas.openxmlformats.org/officeDocument/2006/relationships/customXml" Target="../ink/ink8.xml"/><Relationship Id="rId6" Type="http://schemas.openxmlformats.org/officeDocument/2006/relationships/image" Target="../media/image11.png"/><Relationship Id="rId11" Type="http://schemas.openxmlformats.org/officeDocument/2006/relationships/customXml" Target="../ink/ink13.xml"/><Relationship Id="rId24" Type="http://schemas.openxmlformats.org/officeDocument/2006/relationships/image" Target="../media/image20.png"/><Relationship Id="rId5" Type="http://schemas.openxmlformats.org/officeDocument/2006/relationships/customXml" Target="../ink/ink10.xml"/><Relationship Id="rId15" Type="http://schemas.openxmlformats.org/officeDocument/2006/relationships/customXml" Target="../ink/ink15.xml"/><Relationship Id="rId23" Type="http://schemas.openxmlformats.org/officeDocument/2006/relationships/customXml" Target="../ink/ink18.xml"/><Relationship Id="rId28" Type="http://schemas.openxmlformats.org/officeDocument/2006/relationships/image" Target="../media/image22.png"/><Relationship Id="rId10" Type="http://schemas.openxmlformats.org/officeDocument/2006/relationships/image" Target="../media/image13.png"/><Relationship Id="rId19" Type="http://schemas.openxmlformats.org/officeDocument/2006/relationships/customXml" Target="../ink/ink17.xml"/><Relationship Id="rId4" Type="http://schemas.openxmlformats.org/officeDocument/2006/relationships/image" Target="../media/image10.png"/><Relationship Id="rId9" Type="http://schemas.openxmlformats.org/officeDocument/2006/relationships/customXml" Target="../ink/ink12.xml"/><Relationship Id="rId14" Type="http://schemas.openxmlformats.org/officeDocument/2006/relationships/image" Target="../media/image15.png"/><Relationship Id="rId22" Type="http://schemas.openxmlformats.org/officeDocument/2006/relationships/image" Target="../media/image19.png"/><Relationship Id="rId27" Type="http://schemas.openxmlformats.org/officeDocument/2006/relationships/customXml" Target="../ink/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155523</xdr:colOff>
      <xdr:row>18</xdr:row>
      <xdr:rowOff>171044</xdr:rowOff>
    </xdr:from>
    <xdr:to>
      <xdr:col>14</xdr:col>
      <xdr:colOff>318529</xdr:colOff>
      <xdr:row>23</xdr:row>
      <xdr:rowOff>91904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4" name="Rukopis 43">
              <a:extLst>
                <a:ext uri="{FF2B5EF4-FFF2-40B4-BE49-F238E27FC236}">
                  <a16:creationId xmlns:a16="http://schemas.microsoft.com/office/drawing/2014/main" id="{4816DD67-10EB-5FA6-7364-8D1BE9727637}"/>
                </a:ext>
              </a:extLst>
            </xdr14:cNvPr>
            <xdr14:cNvContentPartPr/>
          </xdr14:nvContentPartPr>
          <xdr14:nvPr macro=""/>
          <xdr14:xfrm>
            <a:off x="6302811" y="3607371"/>
            <a:ext cx="1892160" cy="873360"/>
          </xdr14:xfrm>
        </xdr:contentPart>
      </mc:Choice>
      <mc:Fallback xmlns="">
        <xdr:pic>
          <xdr:nvPicPr>
            <xdr:cNvPr id="44" name="Rukopis 43">
              <a:extLst>
                <a:ext uri="{FF2B5EF4-FFF2-40B4-BE49-F238E27FC236}">
                  <a16:creationId xmlns:a16="http://schemas.microsoft.com/office/drawing/2014/main" id="{4816DD67-10EB-5FA6-7364-8D1BE972763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294171" y="3598375"/>
              <a:ext cx="1909800" cy="89099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523661</xdr:colOff>
      <xdr:row>16</xdr:row>
      <xdr:rowOff>2769</xdr:rowOff>
    </xdr:from>
    <xdr:to>
      <xdr:col>15</xdr:col>
      <xdr:colOff>237856</xdr:colOff>
      <xdr:row>24</xdr:row>
      <xdr:rowOff>157809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5" name="Rukopis 54">
              <a:extLst>
                <a:ext uri="{FF2B5EF4-FFF2-40B4-BE49-F238E27FC236}">
                  <a16:creationId xmlns:a16="http://schemas.microsoft.com/office/drawing/2014/main" id="{9F6E2FE4-B239-8C3B-8C62-81E537342394}"/>
                </a:ext>
              </a:extLst>
            </xdr14:cNvPr>
            <xdr14:cNvContentPartPr/>
          </xdr14:nvContentPartPr>
          <xdr14:nvPr macro=""/>
          <xdr14:xfrm>
            <a:off x="5996873" y="3058096"/>
            <a:ext cx="2725560" cy="1679040"/>
          </xdr14:xfrm>
        </xdr:contentPart>
      </mc:Choice>
      <mc:Fallback xmlns="">
        <xdr:pic>
          <xdr:nvPicPr>
            <xdr:cNvPr id="55" name="Rukopis 54">
              <a:extLst>
                <a:ext uri="{FF2B5EF4-FFF2-40B4-BE49-F238E27FC236}">
                  <a16:creationId xmlns:a16="http://schemas.microsoft.com/office/drawing/2014/main" id="{9F6E2FE4-B239-8C3B-8C62-81E537342394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988232" y="3049456"/>
              <a:ext cx="2743202" cy="1696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40901</xdr:colOff>
      <xdr:row>17</xdr:row>
      <xdr:rowOff>165069</xdr:rowOff>
    </xdr:from>
    <xdr:to>
      <xdr:col>15</xdr:col>
      <xdr:colOff>127696</xdr:colOff>
      <xdr:row>24</xdr:row>
      <xdr:rowOff>172569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23" name="Rukopis 122">
              <a:extLst>
                <a:ext uri="{FF2B5EF4-FFF2-40B4-BE49-F238E27FC236}">
                  <a16:creationId xmlns:a16="http://schemas.microsoft.com/office/drawing/2014/main" id="{478778BC-2E48-1E4F-3BCF-BF3CB01C4A53}"/>
                </a:ext>
              </a:extLst>
            </xdr14:cNvPr>
            <xdr14:cNvContentPartPr/>
          </xdr14:nvContentPartPr>
          <xdr14:nvPr macro=""/>
          <xdr14:xfrm>
            <a:off x="5514113" y="3410896"/>
            <a:ext cx="3098160" cy="1341000"/>
          </xdr14:xfrm>
        </xdr:contentPart>
      </mc:Choice>
      <mc:Fallback xmlns="">
        <xdr:pic>
          <xdr:nvPicPr>
            <xdr:cNvPr id="123" name="Rukopis 122">
              <a:extLst>
                <a:ext uri="{FF2B5EF4-FFF2-40B4-BE49-F238E27FC236}">
                  <a16:creationId xmlns:a16="http://schemas.microsoft.com/office/drawing/2014/main" id="{478778BC-2E48-1E4F-3BCF-BF3CB01C4A5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509793" y="3406576"/>
              <a:ext cx="3106800" cy="1349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310512</xdr:colOff>
      <xdr:row>16</xdr:row>
      <xdr:rowOff>72440</xdr:rowOff>
    </xdr:from>
    <xdr:to>
      <xdr:col>14</xdr:col>
      <xdr:colOff>119278</xdr:colOff>
      <xdr:row>25</xdr:row>
      <xdr:rowOff>77300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40" name="Rukopis 139">
              <a:extLst>
                <a:ext uri="{FF2B5EF4-FFF2-40B4-BE49-F238E27FC236}">
                  <a16:creationId xmlns:a16="http://schemas.microsoft.com/office/drawing/2014/main" id="{6F2492C3-E56B-8607-A3A5-0B0CF07B692F}"/>
                </a:ext>
              </a:extLst>
            </xdr14:cNvPr>
            <xdr14:cNvContentPartPr/>
          </xdr14:nvContentPartPr>
          <xdr14:nvPr macro=""/>
          <xdr14:xfrm>
            <a:off x="6457800" y="3127767"/>
            <a:ext cx="1537920" cy="1719360"/>
          </xdr14:xfrm>
        </xdr:contentPart>
      </mc:Choice>
      <mc:Fallback xmlns="">
        <xdr:pic>
          <xdr:nvPicPr>
            <xdr:cNvPr id="140" name="Rukopis 139">
              <a:extLst>
                <a:ext uri="{FF2B5EF4-FFF2-40B4-BE49-F238E27FC236}">
                  <a16:creationId xmlns:a16="http://schemas.microsoft.com/office/drawing/2014/main" id="{6F2492C3-E56B-8607-A3A5-0B0CF07B692F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453480" y="3123447"/>
              <a:ext cx="1546560" cy="172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532080</xdr:colOff>
      <xdr:row>10</xdr:row>
      <xdr:rowOff>153780</xdr:rowOff>
    </xdr:from>
    <xdr:to>
      <xdr:col>2</xdr:col>
      <xdr:colOff>448731</xdr:colOff>
      <xdr:row>12</xdr:row>
      <xdr:rowOff>60060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51" name="Rukopis 150">
              <a:extLst>
                <a:ext uri="{FF2B5EF4-FFF2-40B4-BE49-F238E27FC236}">
                  <a16:creationId xmlns:a16="http://schemas.microsoft.com/office/drawing/2014/main" id="{A1961B78-9F83-A96D-2AEC-128FB7EBFDC8}"/>
                </a:ext>
              </a:extLst>
            </xdr14:cNvPr>
            <xdr14:cNvContentPartPr/>
          </xdr14:nvContentPartPr>
          <xdr14:nvPr macro=""/>
          <xdr14:xfrm>
            <a:off x="532080" y="2066107"/>
            <a:ext cx="1132920" cy="287280"/>
          </xdr14:xfrm>
        </xdr:contentPart>
      </mc:Choice>
      <mc:Fallback xmlns="">
        <xdr:pic>
          <xdr:nvPicPr>
            <xdr:cNvPr id="151" name="Rukopis 150">
              <a:extLst>
                <a:ext uri="{FF2B5EF4-FFF2-40B4-BE49-F238E27FC236}">
                  <a16:creationId xmlns:a16="http://schemas.microsoft.com/office/drawing/2014/main" id="{A1961B78-9F83-A96D-2AEC-128FB7EBFDC8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527761" y="2061792"/>
              <a:ext cx="1141557" cy="29590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545400</xdr:colOff>
      <xdr:row>16</xdr:row>
      <xdr:rowOff>142620</xdr:rowOff>
    </xdr:from>
    <xdr:to>
      <xdr:col>2</xdr:col>
      <xdr:colOff>446931</xdr:colOff>
      <xdr:row>18</xdr:row>
      <xdr:rowOff>30180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60" name="Rukopis 159">
              <a:extLst>
                <a:ext uri="{FF2B5EF4-FFF2-40B4-BE49-F238E27FC236}">
                  <a16:creationId xmlns:a16="http://schemas.microsoft.com/office/drawing/2014/main" id="{37C9751E-F682-03D1-1CCD-5161F0B84AA6}"/>
                </a:ext>
              </a:extLst>
            </xdr14:cNvPr>
            <xdr14:cNvContentPartPr/>
          </xdr14:nvContentPartPr>
          <xdr14:nvPr macro=""/>
          <xdr14:xfrm>
            <a:off x="545400" y="3197947"/>
            <a:ext cx="1117800" cy="268560"/>
          </xdr14:xfrm>
        </xdr:contentPart>
      </mc:Choice>
      <mc:Fallback xmlns="">
        <xdr:pic>
          <xdr:nvPicPr>
            <xdr:cNvPr id="160" name="Rukopis 159">
              <a:extLst>
                <a:ext uri="{FF2B5EF4-FFF2-40B4-BE49-F238E27FC236}">
                  <a16:creationId xmlns:a16="http://schemas.microsoft.com/office/drawing/2014/main" id="{37C9751E-F682-03D1-1CCD-5161F0B84AA6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41080" y="3193633"/>
              <a:ext cx="1126440" cy="277188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518760</xdr:colOff>
      <xdr:row>24</xdr:row>
      <xdr:rowOff>113340</xdr:rowOff>
    </xdr:from>
    <xdr:to>
      <xdr:col>3</xdr:col>
      <xdr:colOff>116716</xdr:colOff>
      <xdr:row>26</xdr:row>
      <xdr:rowOff>55980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69" name="Rukopis 168">
              <a:extLst>
                <a:ext uri="{FF2B5EF4-FFF2-40B4-BE49-F238E27FC236}">
                  <a16:creationId xmlns:a16="http://schemas.microsoft.com/office/drawing/2014/main" id="{0F701419-6153-F9F4-CAC1-864408982114}"/>
                </a:ext>
              </a:extLst>
            </xdr14:cNvPr>
            <xdr14:cNvContentPartPr/>
          </xdr14:nvContentPartPr>
          <xdr14:nvPr macro=""/>
          <xdr14:xfrm>
            <a:off x="518760" y="4692667"/>
            <a:ext cx="1422360" cy="323640"/>
          </xdr14:xfrm>
        </xdr:contentPart>
      </mc:Choice>
      <mc:Fallback xmlns="">
        <xdr:pic>
          <xdr:nvPicPr>
            <xdr:cNvPr id="169" name="Rukopis 168">
              <a:extLst>
                <a:ext uri="{FF2B5EF4-FFF2-40B4-BE49-F238E27FC236}">
                  <a16:creationId xmlns:a16="http://schemas.microsoft.com/office/drawing/2014/main" id="{0F701419-6153-F9F4-CAC1-864408982114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514440" y="4688352"/>
              <a:ext cx="1431000" cy="33227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196560</xdr:colOff>
      <xdr:row>4</xdr:row>
      <xdr:rowOff>186240</xdr:rowOff>
    </xdr:from>
    <xdr:to>
      <xdr:col>1</xdr:col>
      <xdr:colOff>596880</xdr:colOff>
      <xdr:row>5</xdr:row>
      <xdr:rowOff>23035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Rukopis 12">
              <a:extLst>
                <a:ext uri="{FF2B5EF4-FFF2-40B4-BE49-F238E27FC236}">
                  <a16:creationId xmlns:a16="http://schemas.microsoft.com/office/drawing/2014/main" id="{CAADD4E8-17CA-00F8-A1B2-4855563AABE7}"/>
                </a:ext>
              </a:extLst>
            </xdr14:cNvPr>
            <xdr14:cNvContentPartPr/>
          </xdr14:nvContentPartPr>
          <xdr14:nvPr macro=""/>
          <xdr14:xfrm>
            <a:off x="808881" y="948240"/>
            <a:ext cx="400320" cy="406440"/>
          </xdr14:xfrm>
        </xdr:contentPart>
      </mc:Choice>
      <mc:Fallback xmlns="">
        <xdr:pic>
          <xdr:nvPicPr>
            <xdr:cNvPr id="13" name="Rukopis 12">
              <a:extLst>
                <a:ext uri="{FF2B5EF4-FFF2-40B4-BE49-F238E27FC236}">
                  <a16:creationId xmlns:a16="http://schemas.microsoft.com/office/drawing/2014/main" id="{CAADD4E8-17CA-00F8-A1B2-4855563AABE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04557" y="943920"/>
              <a:ext cx="408968" cy="41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275400</xdr:colOff>
      <xdr:row>3</xdr:row>
      <xdr:rowOff>35460</xdr:rowOff>
    </xdr:from>
    <xdr:to>
      <xdr:col>2</xdr:col>
      <xdr:colOff>18758</xdr:colOff>
      <xdr:row>3</xdr:row>
      <xdr:rowOff>188100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4" name="Rukopis 13">
              <a:extLst>
                <a:ext uri="{FF2B5EF4-FFF2-40B4-BE49-F238E27FC236}">
                  <a16:creationId xmlns:a16="http://schemas.microsoft.com/office/drawing/2014/main" id="{AC10BBBA-199E-8081-569B-B37310A7308D}"/>
                </a:ext>
              </a:extLst>
            </xdr14:cNvPr>
            <xdr14:cNvContentPartPr/>
          </xdr14:nvContentPartPr>
          <xdr14:nvPr macro=""/>
          <xdr14:xfrm>
            <a:off x="887721" y="606960"/>
            <a:ext cx="355680" cy="152640"/>
          </xdr14:xfrm>
        </xdr:contentPart>
      </mc:Choice>
      <mc:Fallback xmlns="">
        <xdr:pic>
          <xdr:nvPicPr>
            <xdr:cNvPr id="14" name="Rukopis 13">
              <a:extLst>
                <a:ext uri="{FF2B5EF4-FFF2-40B4-BE49-F238E27FC236}">
                  <a16:creationId xmlns:a16="http://schemas.microsoft.com/office/drawing/2014/main" id="{AC10BBBA-199E-8081-569B-B37310A7308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83401" y="602640"/>
              <a:ext cx="364320" cy="161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1001198</xdr:colOff>
      <xdr:row>9</xdr:row>
      <xdr:rowOff>18480</xdr:rowOff>
    </xdr:from>
    <xdr:to>
      <xdr:col>4</xdr:col>
      <xdr:colOff>303473</xdr:colOff>
      <xdr:row>10</xdr:row>
      <xdr:rowOff>127860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2" name="Rukopis 31">
              <a:extLst>
                <a:ext uri="{FF2B5EF4-FFF2-40B4-BE49-F238E27FC236}">
                  <a16:creationId xmlns:a16="http://schemas.microsoft.com/office/drawing/2014/main" id="{9C451AA9-6571-0539-B331-197127365D35}"/>
                </a:ext>
              </a:extLst>
            </xdr14:cNvPr>
            <xdr14:cNvContentPartPr/>
          </xdr14:nvContentPartPr>
          <xdr14:nvPr macro=""/>
          <xdr14:xfrm>
            <a:off x="2225841" y="1923480"/>
            <a:ext cx="815760" cy="299880"/>
          </xdr14:xfrm>
        </xdr:contentPart>
      </mc:Choice>
      <mc:Fallback xmlns="">
        <xdr:pic>
          <xdr:nvPicPr>
            <xdr:cNvPr id="32" name="Rukopis 31">
              <a:extLst>
                <a:ext uri="{FF2B5EF4-FFF2-40B4-BE49-F238E27FC236}">
                  <a16:creationId xmlns:a16="http://schemas.microsoft.com/office/drawing/2014/main" id="{9C451AA9-6571-0539-B331-197127365D3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221521" y="1919165"/>
              <a:ext cx="824400" cy="30851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440181</xdr:colOff>
      <xdr:row>10</xdr:row>
      <xdr:rowOff>10286</xdr:rowOff>
    </xdr:from>
    <xdr:to>
      <xdr:col>13</xdr:col>
      <xdr:colOff>194700</xdr:colOff>
      <xdr:row>11</xdr:row>
      <xdr:rowOff>68546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35" name="Rukopis 34">
              <a:extLst>
                <a:ext uri="{FF2B5EF4-FFF2-40B4-BE49-F238E27FC236}">
                  <a16:creationId xmlns:a16="http://schemas.microsoft.com/office/drawing/2014/main" id="{D975D3E5-9014-1827-9A56-23EAAA5461CE}"/>
                </a:ext>
              </a:extLst>
            </xdr14:cNvPr>
            <xdr14:cNvContentPartPr/>
          </xdr14:nvContentPartPr>
          <xdr14:nvPr macro=""/>
          <xdr14:xfrm>
            <a:off x="7488681" y="2133000"/>
            <a:ext cx="366840" cy="248760"/>
          </xdr14:xfrm>
        </xdr:contentPart>
      </mc:Choice>
      <mc:Fallback xmlns="">
        <xdr:pic>
          <xdr:nvPicPr>
            <xdr:cNvPr id="35" name="Rukopis 34">
              <a:extLst>
                <a:ext uri="{FF2B5EF4-FFF2-40B4-BE49-F238E27FC236}">
                  <a16:creationId xmlns:a16="http://schemas.microsoft.com/office/drawing/2014/main" id="{D975D3E5-9014-1827-9A56-23EAAA5461CE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484361" y="2128680"/>
              <a:ext cx="375480" cy="257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353061</xdr:colOff>
      <xdr:row>11</xdr:row>
      <xdr:rowOff>67106</xdr:rowOff>
    </xdr:from>
    <xdr:to>
      <xdr:col>13</xdr:col>
      <xdr:colOff>64020</xdr:colOff>
      <xdr:row>12</xdr:row>
      <xdr:rowOff>57326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41" name="Rukopis 40">
              <a:extLst>
                <a:ext uri="{FF2B5EF4-FFF2-40B4-BE49-F238E27FC236}">
                  <a16:creationId xmlns:a16="http://schemas.microsoft.com/office/drawing/2014/main" id="{D05E3EC9-76C5-684F-919B-9E0DB2C62100}"/>
                </a:ext>
              </a:extLst>
            </xdr14:cNvPr>
            <xdr14:cNvContentPartPr/>
          </xdr14:nvContentPartPr>
          <xdr14:nvPr macro=""/>
          <xdr14:xfrm>
            <a:off x="7401561" y="2380320"/>
            <a:ext cx="323280" cy="180720"/>
          </xdr14:xfrm>
        </xdr:contentPart>
      </mc:Choice>
      <mc:Fallback xmlns="">
        <xdr:pic>
          <xdr:nvPicPr>
            <xdr:cNvPr id="41" name="Rukopis 40">
              <a:extLst>
                <a:ext uri="{FF2B5EF4-FFF2-40B4-BE49-F238E27FC236}">
                  <a16:creationId xmlns:a16="http://schemas.microsoft.com/office/drawing/2014/main" id="{D05E3EC9-76C5-684F-919B-9E0DB2C62100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397241" y="2375991"/>
              <a:ext cx="331920" cy="18937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304673</xdr:colOff>
      <xdr:row>9</xdr:row>
      <xdr:rowOff>51746</xdr:rowOff>
    </xdr:from>
    <xdr:to>
      <xdr:col>10</xdr:col>
      <xdr:colOff>45544</xdr:colOff>
      <xdr:row>9</xdr:row>
      <xdr:rowOff>175226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45" name="Rukopis 44">
              <a:extLst>
                <a:ext uri="{FF2B5EF4-FFF2-40B4-BE49-F238E27FC236}">
                  <a16:creationId xmlns:a16="http://schemas.microsoft.com/office/drawing/2014/main" id="{19A4696B-8ED9-0706-2BB7-946C64CEF0A9}"/>
                </a:ext>
              </a:extLst>
            </xdr14:cNvPr>
            <xdr14:cNvContentPartPr/>
          </xdr14:nvContentPartPr>
          <xdr14:nvPr macro=""/>
          <xdr14:xfrm>
            <a:off x="5577441" y="1983960"/>
            <a:ext cx="291960" cy="123480"/>
          </xdr14:xfrm>
        </xdr:contentPart>
      </mc:Choice>
      <mc:Fallback xmlns="">
        <xdr:pic>
          <xdr:nvPicPr>
            <xdr:cNvPr id="45" name="Rukopis 44">
              <a:extLst>
                <a:ext uri="{FF2B5EF4-FFF2-40B4-BE49-F238E27FC236}">
                  <a16:creationId xmlns:a16="http://schemas.microsoft.com/office/drawing/2014/main" id="{19A4696B-8ED9-0706-2BB7-946C64CEF0A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5573121" y="1979640"/>
              <a:ext cx="300600" cy="132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332412</xdr:colOff>
      <xdr:row>6</xdr:row>
      <xdr:rowOff>34193</xdr:rowOff>
    </xdr:from>
    <xdr:to>
      <xdr:col>12</xdr:col>
      <xdr:colOff>443292</xdr:colOff>
      <xdr:row>6</xdr:row>
      <xdr:rowOff>172129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49" name="Rukopis 48">
              <a:extLst>
                <a:ext uri="{FF2B5EF4-FFF2-40B4-BE49-F238E27FC236}">
                  <a16:creationId xmlns:a16="http://schemas.microsoft.com/office/drawing/2014/main" id="{995702D6-9D80-6CCF-4F66-D019A49E0A2E}"/>
                </a:ext>
              </a:extLst>
            </xdr14:cNvPr>
            <xdr14:cNvContentPartPr/>
          </xdr14:nvContentPartPr>
          <xdr14:nvPr macro=""/>
          <xdr14:xfrm>
            <a:off x="7354935" y="1376352"/>
            <a:ext cx="110880" cy="137936"/>
          </xdr14:xfrm>
        </xdr:contentPart>
      </mc:Choice>
      <mc:Fallback xmlns="">
        <xdr:pic>
          <xdr:nvPicPr>
            <xdr:cNvPr id="49" name="Rukopis 48">
              <a:extLst>
                <a:ext uri="{FF2B5EF4-FFF2-40B4-BE49-F238E27FC236}">
                  <a16:creationId xmlns:a16="http://schemas.microsoft.com/office/drawing/2014/main" id="{995702D6-9D80-6CCF-4F66-D019A49E0A2E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848881" y="1526040"/>
              <a:ext cx="119520" cy="144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393420</xdr:colOff>
      <xdr:row>9</xdr:row>
      <xdr:rowOff>160826</xdr:rowOff>
    </xdr:from>
    <xdr:to>
      <xdr:col>14</xdr:col>
      <xdr:colOff>225337</xdr:colOff>
      <xdr:row>11</xdr:row>
      <xdr:rowOff>77186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52" name="Rukopis 51">
              <a:extLst>
                <a:ext uri="{FF2B5EF4-FFF2-40B4-BE49-F238E27FC236}">
                  <a16:creationId xmlns:a16="http://schemas.microsoft.com/office/drawing/2014/main" id="{5BD5A417-97F4-C090-A834-F5523B56E6AD}"/>
                </a:ext>
              </a:extLst>
            </xdr14:cNvPr>
            <xdr14:cNvContentPartPr/>
          </xdr14:nvContentPartPr>
          <xdr14:nvPr macro=""/>
          <xdr14:xfrm>
            <a:off x="8054241" y="2093040"/>
            <a:ext cx="444240" cy="297360"/>
          </xdr14:xfrm>
        </xdr:contentPart>
      </mc:Choice>
      <mc:Fallback xmlns="">
        <xdr:pic>
          <xdr:nvPicPr>
            <xdr:cNvPr id="52" name="Rukopis 51">
              <a:extLst>
                <a:ext uri="{FF2B5EF4-FFF2-40B4-BE49-F238E27FC236}">
                  <a16:creationId xmlns:a16="http://schemas.microsoft.com/office/drawing/2014/main" id="{5BD5A417-97F4-C090-A834-F5523B56E6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8049921" y="2088720"/>
              <a:ext cx="452880" cy="30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511860</xdr:colOff>
      <xdr:row>11</xdr:row>
      <xdr:rowOff>19586</xdr:rowOff>
    </xdr:from>
    <xdr:to>
      <xdr:col>14</xdr:col>
      <xdr:colOff>235057</xdr:colOff>
      <xdr:row>12</xdr:row>
      <xdr:rowOff>90086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60" name="Rukopis 59">
              <a:extLst>
                <a:ext uri="{FF2B5EF4-FFF2-40B4-BE49-F238E27FC236}">
                  <a16:creationId xmlns:a16="http://schemas.microsoft.com/office/drawing/2014/main" id="{F151D031-7B52-C0E7-7576-A3053CE69743}"/>
                </a:ext>
              </a:extLst>
            </xdr14:cNvPr>
            <xdr14:cNvContentPartPr/>
          </xdr14:nvContentPartPr>
          <xdr14:nvPr macro=""/>
          <xdr14:xfrm>
            <a:off x="8172681" y="2332800"/>
            <a:ext cx="335520" cy="261000"/>
          </xdr14:xfrm>
        </xdr:contentPart>
      </mc:Choice>
      <mc:Fallback xmlns="">
        <xdr:pic>
          <xdr:nvPicPr>
            <xdr:cNvPr id="60" name="Rukopis 59">
              <a:extLst>
                <a:ext uri="{FF2B5EF4-FFF2-40B4-BE49-F238E27FC236}">
                  <a16:creationId xmlns:a16="http://schemas.microsoft.com/office/drawing/2014/main" id="{F151D031-7B52-C0E7-7576-A3053CE6974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168356" y="2328474"/>
              <a:ext cx="344169" cy="26965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406440</xdr:colOff>
      <xdr:row>12</xdr:row>
      <xdr:rowOff>65606</xdr:rowOff>
    </xdr:from>
    <xdr:to>
      <xdr:col>2</xdr:col>
      <xdr:colOff>513038</xdr:colOff>
      <xdr:row>15</xdr:row>
      <xdr:rowOff>153699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99" name="Rukopis 98">
              <a:extLst>
                <a:ext uri="{FF2B5EF4-FFF2-40B4-BE49-F238E27FC236}">
                  <a16:creationId xmlns:a16="http://schemas.microsoft.com/office/drawing/2014/main" id="{9E0B5733-1385-4072-155F-C426FBA199FF}"/>
                </a:ext>
              </a:extLst>
            </xdr14:cNvPr>
            <xdr14:cNvContentPartPr/>
          </xdr14:nvContentPartPr>
          <xdr14:nvPr macro=""/>
          <xdr14:xfrm>
            <a:off x="1018761" y="2569320"/>
            <a:ext cx="718920" cy="673200"/>
          </xdr14:xfrm>
        </xdr:contentPart>
      </mc:Choice>
      <mc:Fallback xmlns="">
        <xdr:pic>
          <xdr:nvPicPr>
            <xdr:cNvPr id="99" name="Rukopis 98">
              <a:extLst>
                <a:ext uri="{FF2B5EF4-FFF2-40B4-BE49-F238E27FC236}">
                  <a16:creationId xmlns:a16="http://schemas.microsoft.com/office/drawing/2014/main" id="{9E0B5733-1385-4072-155F-C426FBA199FF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014441" y="2565002"/>
              <a:ext cx="727560" cy="68183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645878</xdr:colOff>
      <xdr:row>13</xdr:row>
      <xdr:rowOff>45026</xdr:rowOff>
    </xdr:from>
    <xdr:to>
      <xdr:col>2</xdr:col>
      <xdr:colOff>1009478</xdr:colOff>
      <xdr:row>13</xdr:row>
      <xdr:rowOff>110546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02" name="Rukopis 101">
              <a:extLst>
                <a:ext uri="{FF2B5EF4-FFF2-40B4-BE49-F238E27FC236}">
                  <a16:creationId xmlns:a16="http://schemas.microsoft.com/office/drawing/2014/main" id="{15E3C2E4-CB2C-D5B9-6282-58716BE04857}"/>
                </a:ext>
              </a:extLst>
            </xdr14:cNvPr>
            <xdr14:cNvContentPartPr/>
          </xdr14:nvContentPartPr>
          <xdr14:nvPr macro=""/>
          <xdr14:xfrm>
            <a:off x="1870521" y="2739240"/>
            <a:ext cx="363600" cy="65520"/>
          </xdr14:xfrm>
        </xdr:contentPart>
      </mc:Choice>
      <mc:Fallback xmlns="">
        <xdr:pic>
          <xdr:nvPicPr>
            <xdr:cNvPr id="102" name="Rukopis 101">
              <a:extLst>
                <a:ext uri="{FF2B5EF4-FFF2-40B4-BE49-F238E27FC236}">
                  <a16:creationId xmlns:a16="http://schemas.microsoft.com/office/drawing/2014/main" id="{15E3C2E4-CB2C-D5B9-6282-58716BE04857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866201" y="2734920"/>
              <a:ext cx="372240" cy="7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577478</xdr:colOff>
      <xdr:row>14</xdr:row>
      <xdr:rowOff>108326</xdr:rowOff>
    </xdr:from>
    <xdr:to>
      <xdr:col>2</xdr:col>
      <xdr:colOff>1001198</xdr:colOff>
      <xdr:row>14</xdr:row>
      <xdr:rowOff>187166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05" name="Rukopis 104">
              <a:extLst>
                <a:ext uri="{FF2B5EF4-FFF2-40B4-BE49-F238E27FC236}">
                  <a16:creationId xmlns:a16="http://schemas.microsoft.com/office/drawing/2014/main" id="{466B24ED-CED1-0065-47CF-91FE344EEFA9}"/>
                </a:ext>
              </a:extLst>
            </xdr14:cNvPr>
            <xdr14:cNvContentPartPr/>
          </xdr14:nvContentPartPr>
          <xdr14:nvPr macro=""/>
          <xdr14:xfrm>
            <a:off x="1802121" y="2993040"/>
            <a:ext cx="423720" cy="78840"/>
          </xdr14:xfrm>
        </xdr:contentPart>
      </mc:Choice>
      <mc:Fallback xmlns="">
        <xdr:pic>
          <xdr:nvPicPr>
            <xdr:cNvPr id="105" name="Rukopis 104">
              <a:extLst>
                <a:ext uri="{FF2B5EF4-FFF2-40B4-BE49-F238E27FC236}">
                  <a16:creationId xmlns:a16="http://schemas.microsoft.com/office/drawing/2014/main" id="{466B24ED-CED1-0065-47CF-91FE344EEFA9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797801" y="2988720"/>
              <a:ext cx="432360" cy="87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570223</xdr:colOff>
      <xdr:row>23</xdr:row>
      <xdr:rowOff>82004</xdr:rowOff>
    </xdr:from>
    <xdr:to>
      <xdr:col>8</xdr:col>
      <xdr:colOff>11756</xdr:colOff>
      <xdr:row>25</xdr:row>
      <xdr:rowOff>56324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49" name="Rukopis 148">
              <a:extLst>
                <a:ext uri="{FF2B5EF4-FFF2-40B4-BE49-F238E27FC236}">
                  <a16:creationId xmlns:a16="http://schemas.microsoft.com/office/drawing/2014/main" id="{D8FAB8E2-A6C2-B489-8B63-0A9CD1A65F75}"/>
                </a:ext>
              </a:extLst>
            </xdr14:cNvPr>
            <xdr14:cNvContentPartPr/>
          </xdr14:nvContentPartPr>
          <xdr14:nvPr macro=""/>
          <xdr14:xfrm>
            <a:off x="1176359" y="5086959"/>
            <a:ext cx="3805715" cy="355320"/>
          </xdr14:xfrm>
        </xdr:contentPart>
      </mc:Choice>
      <mc:Fallback xmlns="">
        <xdr:pic>
          <xdr:nvPicPr>
            <xdr:cNvPr id="149" name="Rukopis 148">
              <a:extLst>
                <a:ext uri="{FF2B5EF4-FFF2-40B4-BE49-F238E27FC236}">
                  <a16:creationId xmlns:a16="http://schemas.microsoft.com/office/drawing/2014/main" id="{D8FAB8E2-A6C2-B489-8B63-0A9CD1A65F75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4824321" y="3218460"/>
              <a:ext cx="3837241" cy="3639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34</xdr:row>
      <xdr:rowOff>19050</xdr:rowOff>
    </xdr:from>
    <xdr:to>
      <xdr:col>13</xdr:col>
      <xdr:colOff>552450</xdr:colOff>
      <xdr:row>35</xdr:row>
      <xdr:rowOff>171450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6438806-62ED-F578-7458-DD65D8DAD175}"/>
            </a:ext>
          </a:extLst>
        </xdr:cNvPr>
        <xdr:cNvSpPr txBox="1"/>
      </xdr:nvSpPr>
      <xdr:spPr>
        <a:xfrm>
          <a:off x="6457950" y="6524625"/>
          <a:ext cx="2486025" cy="352425"/>
        </a:xfrm>
        <a:prstGeom prst="rect">
          <a:avLst/>
        </a:prstGeom>
        <a:gradFill flip="none" rotWithShape="1">
          <a:gsLst>
            <a:gs pos="0">
              <a:srgbClr val="C00000"/>
            </a:gs>
            <a:gs pos="100000">
              <a:srgbClr val="0070C0"/>
            </a:gs>
          </a:gsLst>
          <a:lin ang="81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1100" b="1">
              <a:solidFill>
                <a:schemeClr val="bg1"/>
              </a:solidFill>
            </a:rPr>
            <a:t>Najdete testík,</a:t>
          </a:r>
          <a:r>
            <a:rPr lang="cs-CZ" sz="1100" b="1" baseline="0">
              <a:solidFill>
                <a:schemeClr val="bg1"/>
              </a:solidFill>
            </a:rPr>
            <a:t> který vyšel nejlépe?</a:t>
          </a:r>
          <a:endParaRPr lang="cs-CZ" sz="1100" b="1">
            <a:solidFill>
              <a:schemeClr val="bg1"/>
            </a:solidFill>
          </a:endParaRP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1:54.6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1188 32767,'450'-283'0,"20"34"0,-167 91 0,-164 83 0,503-250 0,-598 306 0,1 2 0,0 2 0,1 2 0,1 2 0,0 2 0,69-4 0,-80 12 0,1 2 0,-1 1 0,0 1 0,0 3 0,0 0 0,-1 3 0,0 1 0,0 1 0,35 17 0,24 20 0,-2 3 0,-3 5 0,-2 3 0,-2 4 0,-4 4 0,91 94 0,-80-56 0,134 198 0,-76-95 0,-149-207 0,407 509 0,-352-448 0,2-3 0,3-2 0,2-3 0,76 49 0,-97-77 0</inkml:trace>
  <inkml:trace contextRef="#ctx0" brushRef="#br0" timeOffset="332.27">5028 2260 32767</inkml:trace>
  <inkml:trace contextRef="#ctx0" brushRef="#br0" timeOffset="333.27">5194 2334 32767</inkml:trace>
  <inkml:trace contextRef="#ctx0" brushRef="#br0" timeOffset="818.45">4765 2068 32767</inkml:trace>
  <inkml:trace contextRef="#ctx0" brushRef="#br0" timeOffset="1156.98">4832 2115 32767,'0'0'0,"70"59"0,-30-21 0,4-4 0,6-2 0,2 5 0,-7-10 0,-1 1 0,-1 5 0,-8-10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28:20.79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363 167 32767,'0'0'0,"57"87"0,-20-36 0,-1 3 0,-3-3 0,-3-8 0,-9-10 0,-10-20 0</inkml:trace>
  <inkml:trace contextRef="#ctx0" brushRef="#br0" timeOffset="416.52">516 135 32767,'0'0'0,"-34"95"0,5-48 0,-5 3 0,-3 5 0,7-6 0,1 2 0,6-14 0,7-11 0,13-11 0</inkml:trace>
  <inkml:trace contextRef="#ctx0" brushRef="#br0" timeOffset="779.97">630 491 32767,'0'0'0,"-3"76"0,-9-33 0,2-1 0,4-7 0,3-11 0,4-15 0</inkml:trace>
  <inkml:trace contextRef="#ctx0" brushRef="#br0" timeOffset="1235.05">639 351 32767,'0'0'0</inkml:trace>
  <inkml:trace contextRef="#ctx0" brushRef="#br0" timeOffset="1752.12">733 297 32767,'0'0'0,"87"8"0,-44-5 0,-1-2 0,-8 0 0,-7 4 0,-10 2 0</inkml:trace>
  <inkml:trace contextRef="#ctx0" brushRef="#br0" timeOffset="2254.21">1109 187 32767,'0'0'0,"65"108"0,-35-53 0,4-3 0,-4-2 0,-5-6 0,1-15 0,-11-8 0,-10-16 0</inkml:trace>
  <inkml:trace contextRef="#ctx0" brushRef="#br0" timeOffset="2640.01">1297 242 32767,'0'0'0,"-70"73"0,43-32 0,1-1 0,1-2 0,1-6 0,6-10 0</inkml:trace>
  <inkml:trace contextRef="#ctx0" brushRef="#br0" timeOffset="3073.08">1069 146 32767,'0'0'0,"72"19"0,-28-12 0,-8-4 0,-7 2 0,-14-2 0</inkml:trace>
  <inkml:trace contextRef="#ctx0" brushRef="#br0" timeOffset="3644.12">1361 66 32767,'0'0'0,"54"85"0,-21-23 0,-4 6 0,-7 5 0,-6 5 0,-16-5 0,-13 3 0,-14-6 0,-15-7 0</inkml:trace>
  <inkml:trace contextRef="#ctx0" brushRef="#br0" timeOffset="4345.62">193 84 32767,'0'0'0,"-56"39"0,18 8 0,2 11 0,7 5 0,6 8 0,12 3 0,12 9 0,13-4 0,11 6 0,14-9 0,12-22 0</inkml:trace>
  <inkml:trace contextRef="#ctx0" brushRef="#br0" timeOffset="5936.4">1552 97 32767,'12'-28'0,"-9"21"0,0-1 0,1 1 0,-1 0 0,1 0 0,1 0 0,6-7 0,-11 13 0,1 0 0,-1 0 0,1 0 0,0 1 0,-1-1 0,1 0 0,0 1 0,0-1 0,-1 0 0,1 1 0,0-1 0,0 1 0,0-1 0,0 1 0,0 0 0,-1-1 0,1 1 0,0 0 0,0 0 0,0-1 0,0 1 0,0 0 0,0 0 0,0 0 0,0 0 0,0 0 0,0 0 0,0 1 0,0-1 0,0 0 0,0 0 0,0 1 0,0-1 0,0 1 0,-1-1 0,1 1 0,0-1 0,0 1 0,0-1 0,-1 1 0,1 0 0,0-1 0,-1 1 0,1 0 0,0 1 0,1 0 0,0 1 0,0 0 0,0 0 0,0-1 0,-1 1 0,0 0 0,1 0 0,-1 0 0,0 1 0,-1-1 0,1 0 0,0 6 0,-2 2 0,-1 1 0,0 0 0,0-1 0,-1 1 0,-1-1 0,0 0 0,-1 0 0,-6 12 0,8-16 0,-1 0 0,0-1 0,0 1 0,0-1 0,-1 0 0,0 0 0,0-1 0,-1 1 0,1-1 0,-1 0 0,0-1 0,-1 0 0,-11 7 0,17-11 0,0 1 0,0-1 0,0 0 0,0 1 0,0-1 0,0 0 0,0 0 0,0 0 0,0 0 0,0 0 0,0 0 0,0 0 0,0 0 0,0 0 0,0 0 0,0 0 0,0-1 0,0 1 0,0 0 0,0-1 0,0 1 0,0-1 0,0 1 0,1-1 0,-1 0 0,0 1 0,0-1 0,0 0 0,1 1 0,-1-1 0,0 0 0,1 0 0,-1 0 0,1 0 0,-1 1 0,1-1 0,-1 0 0,1 0 0,0 0 0,-1 0 0,1 0 0,0 0 0,0 0 0,-1-2 0,1 0 0,0 1 0,-1-1 0,1 0 0,0 1 0,0-1 0,1 1 0,-1-1 0,1 0 0,-1 1 0,1-1 0,0 1 0,-1-1 0,1 1 0,1 0 0,-1-1 0,2-2 0,12 38 0,-10-22 0,1 0 0,0-1 0,13 16 0,-16-23 0,-1 0 0,0 0 0,0-1 0,1 1 0,-1-1 0,1 0 0,0 0 0,0 0 0,0 0 0,0 0 0,0-1 0,0 1 0,0-1 0,1 0 0,-1 0 0,0 0 0,5 1 0,-5-3 0,0 0 0,0 0 0,0 0 0,0 0 0,0 0 0,0-1 0,0 1 0,0-1 0,-1 0 0,1 0 0,-1 0 0,1 0 0,2-4 0,30-33 0,-25 19 0,-9-6 0</inkml:trace>
  <inkml:trace contextRef="#ctx0" brushRef="#br0" timeOffset="6939.46">1856 338 32767,'0'0'0</inkml:trace>
  <inkml:trace contextRef="#ctx0" brushRef="#br0" timeOffset="7804.11">2162 412 32767,'16'-34'0,"-1"0"0,9-37 0,-20 60 0,-1 0 0,-1-1 0,0 0 0,-1 1 0,0-1 0,-1 0 0,0 0 0,-1 1 0,0-1 0,-5-18 0,6 28 0,-1 0 0,1 0 0,-1 0 0,0 0 0,1 0 0,-1 0 0,0 0 0,0 1 0,0-1 0,0 0 0,-1 1 0,1-1 0,0 0 0,-1 1 0,1 0 0,-1-1 0,1 1 0,-3-1 0,3 1 0,0 1 0,-1 0 0,1 0 0,0-1 0,-1 1 0,1 0 0,0 0 0,0 1 0,-1-1 0,1 0 0,0 0 0,0 0 0,-1 1 0,1-1 0,0 1 0,0-1 0,0 1 0,0-1 0,-1 1 0,1 0 0,-1 1 0,-3 2 0,-1 1 0,1 0 0,1 1 0,-1-1 0,1 1 0,0 0 0,0 0 0,1 0 0,-4 8 0,-7 23 0,2 1 0,1 0 0,2 1 0,1 0 0,-4 78 0,10-24 0,14 132 0,-10-187 0,-2-38 0,0 0 0,0 0 0,0 0 0,0 0 0,0 0 0,0 1 0,0-1 0,0 0 0,0 0 0,0 0 0,0 0 0,0 1 0,0-1 0,0 0 0,0 0 0,0 0 0,0 0 0,0 0 0,0 1 0,0-1 0,0 0 0,0 0 0,0 0 0,0 0 0,0 1 0,0-1 0,0 0 0,0 0 0,0 0 0,0 0 0,0 0 0,-1 1 0,1-1 0,0 0 0,0 0 0,0 0 0,0 0 0,0 0 0,0 0 0,-1 0 0,1 0 0,0 0 0,0 0 0,0 1 0,0-1 0,0 0 0,-1 0 0,1 0 0,0 0 0,0 0 0,0 0 0,0 0 0,-1 0 0,1 0 0,0 0 0,0 0 0,0 0 0,0 0 0,0-1 0,-1 1 0,1 0 0,0 0 0,0 0 0,0 0 0,0 0 0,0 0 0,-1 0 0,1 0 0,-24-49 0,15 28 0,-75-147 0,83 167 0,0-1 0,0 1 0,1 0 0,-1-1 0,0 1 0,1 0 0,-1-1 0,1 1 0,-1-1 0,1 1 0,0-1 0,-1 1 0,1-1 0,0 1 0,0-1 0,0 1 0,0-1 0,0 0 0,1 1 0,-1-1 0,0 1 0,1-1 0,-1 1 0,1 0 0,1-4 0,0 3 0,0 0 0,1 0 0,-1 1 0,1-1 0,-1 0 0,1 1 0,0 0 0,0-1 0,0 1 0,5-1 0,1 0 0,0 0 0,1 1 0,-1 0 0,0 1 0,1 0 0,-1 0 0,0 1 0,1 1 0,17 4 0,18 9 0</inkml:trace>
  <inkml:trace contextRef="#ctx0" brushRef="#br0" timeOffset="8143.12">2254 517 32767,'0'0'0,"1"69"0,-3-21 0,5-7 0,7-4 0</inkml:trace>
  <inkml:trace contextRef="#ctx0" brushRef="#br0" timeOffset="8506.23">2262 404 32767,'0'0'0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10.39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909 23 32767,'-53'-9'0,"-1"2"0,1 3 0,-1 2 0,-66 6 0,-213 40 0,319-42 0,0 1 0,1 0 0,-1 1 0,0 1 0,1 0 0,0 1 0,0 0 0,1 1 0,0 1 0,0 0 0,-18 15 0,24-16 0,-1 1 0,1-1 0,0 1 0,0 0 0,1 0 0,0 1 0,1-1 0,0 1 0,0 0 0,1 0 0,0 1 0,0-1 0,1 1 0,1-1 0,-1 1 0,2 0 0,0 19 0,1-15 0,0-1 0,1 1 0,1-1 0,0 1 0,1-1 0,0 0 0,1-1 0,0 1 0,2-1 0,-1 0 0,15 21 0,-8-18 0,0 0 0,1 0 0,0-1 0,1-1 0,1 0 0,0-2 0,28 17 0,-18-14 0,0-2 0,1 0 0,0-2 0,1-1 0,0-1 0,1-1 0,0-2 0,0-1 0,0-1 0,0-2 0,35-2 0,35-16 0,-52 5 0</inkml:trace>
  <inkml:trace contextRef="#ctx0" brushRef="#br0" timeOffset="385.72">884 559 32767,'0'0'0,"54"-70"0,-34 26 0,-1 9 0,-4-19 0,-2 15 0,-7-2 0,-2 1 0,-1 7 0,-7-1 0,-8 2 0,-5 8 0,-9-1 0,-4 8 0,-14 3 0,-16 4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26.236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57 62 32767,'0'0'0,"20"70"0,-2-13 0,6 5 0,7 5 0,0-1 0,-3-11 0,-8-14 0,-7-20 0</inkml:trace>
  <inkml:trace contextRef="#ctx0" brushRef="#br0" timeOffset="385.91">206 161 32767,'0'0'0,"-50"97"0,14-47 0,1-5 0,-1-6 0,4-8 0,16-17 0</inkml:trace>
  <inkml:trace contextRef="#ctx0" brushRef="#br0" timeOffset="803.06">35 6 32767,'0'0'0,"72"-5"0,-25 10 0,-12 4 0,-5 0 0,-12-3 0</inkml:trace>
  <inkml:trace contextRef="#ctx0" brushRef="#br0" timeOffset="1320.32">285 295 32767,'0'0'0,"76"6"0,-29-1 0,-13-1 0,-11 0 0,-15-1 0</inkml:trace>
  <inkml:trace contextRef="#ctx0" brushRef="#br0" timeOffset="2408.84">691 257 32767,'89'-32'0,"-87"31"0,0 0 0,1 1 0,-1-1 0,1 1 0,-1 0 0,1 0 0,-1 0 0,1 0 0,-1 0 0,1 1 0,-1-1 0,1 1 0,-1-1 0,0 1 0,1 0 0,3 2 0,-5-2 0,0 0 0,1 0 0,-1 0 0,0 0 0,0 1 0,0-1 0,0 1 0,0-1 0,0 1 0,0-1 0,0 1 0,0-1 0,-1 1 0,1 0 0,-1 0 0,1-1 0,-1 4 0,1 1 0,-1-1 0,0 0 0,-1 1 0,1-1 0,-1 0 0,0 1 0,-1-1 0,1 0 0,-1 0 0,0 0 0,0 0 0,-4 6 0,1-4 0,0-1 0,0 0 0,-1 0 0,0 0 0,-1 0 0,1-1 0,-1 0 0,0-1 0,0 1 0,0-1 0,-1-1 0,0 1 0,1-1 0,-1-1 0,0 0 0,0 0 0,-1 0 0,1-1 0,-9 1 0,12-2 0,0 0 0,0 0 0,0 0 0,0 0 0,0-1 0,0 0 0,0 0 0,0 0 0,1 0 0,-1-1 0,0 0 0,1 0 0,-1 0 0,1-1 0,-1 0 0,1 1 0,0-1 0,0-1 0,1 1 0,-1-1 0,1 1 0,-1-1 0,1 0 0,0 0 0,1 0 0,-1-1 0,1 1 0,0-1 0,0 1 0,0-1 0,0 0 0,-1-8 0,1 2 0,1-1 0,1 0 0,-1 1 0,2-1 0,-1 0 0,2 1 0,-1-1 0,2 1 0,6-21 0,-7 26 0,0 1 0,0-1 0,0 0 0,1 1 0,0-1 0,0 1 0,1 0 0,-1 0 0,1 0 0,0 1 0,1-1 0,-1 1 0,1 0 0,-1 0 0,1 0 0,1 1 0,-1 0 0,0 0 0,1 0 0,9-3 0,-11 5 0,0 1 0,0 0 0,0 0 0,0 0 0,0 1 0,0-1 0,0 1 0,0 0 0,-1 0 0,1 0 0,0 1 0,-1-1 0,1 1 0,0 0 0,-1 0 0,0 0 0,0 0 0,1 1 0,-1-1 0,4 5 0,-4-3 0,0-1 0,0-1 0,1 1 0,-1 0 0,1-1 0,0 0 0,-1 0 0,1 0 0,0 0 0,0-1 0,1 1 0,-1-1 0,0 0 0,0 0 0,1-1 0,-1 1 0,7-1 0,-1-2 0,0-1 0,0 0 0,0 0 0,10-5 0,8-6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31.60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178 141 32767,'68'-6'0,"-67"7"0,1-1 0,0 0 0,-1 1 0,1-1 0,-1 1 0,1 0 0,0 0 0,-1-1 0,0 1 0,1 0 0,-1 0 0,1 0 0,-1 1 0,0-1 0,0 0 0,0 0 0,0 1 0,0-1 0,0 0 0,0 1 0,0-1 0,0 1 0,-1 0 0,1-1 0,-1 1 0,1-1 0,-1 1 0,1 0 0,-1 0 0,0-1 0,0 1 0,0 0 0,0 1 0,0 5 0,-1-1 0,1 1 0,-1-1 0,-1 1 0,-3 11 0,3-13 0,0 1 0,-1 0 0,0-1 0,-1 1 0,1-1 0,-1 0 0,0 0 0,-1-1 0,1 1 0,-1-1 0,0 0 0,-1 0 0,1-1 0,-1 1 0,-8 4 0,10-7 0,0 0 0,-1 0 0,1-1 0,0 0 0,-1 1 0,1-2 0,-1 1 0,1 0 0,-1-1 0,1 0 0,-1 0 0,1 0 0,-1-1 0,1 1 0,-1-1 0,1 0 0,-1 0 0,1-1 0,0 1 0,0-1 0,0 0 0,0 0 0,0-1 0,0 1 0,-4-4 0,1 0 0,0-1 0,1 0 0,-1 0 0,2 0 0,-1-1 0,1 0 0,0 0 0,0 0 0,1 0 0,0-1 0,1 0 0,0 0 0,0 0 0,1 0 0,0 0 0,-1-16 0,2 17 0,0 1 0,1-1 0,0 1 0,0-1 0,1 1 0,0-1 0,1 1 0,-1 0 0,1-1 0,1 1 0,-1 0 0,1 0 0,0 0 0,1 1 0,0-1 0,0 1 0,0 0 0,1 0 0,0 0 0,0 1 0,7-7 0,-10 11 0,0 0 0,-1 0 0,1 0 0,0 0 0,-1 1 0,1-1 0,0 0 0,0 1 0,0 0 0,0-1 0,-1 1 0,1 0 0,0 0 0,0 0 0,0 0 0,0 0 0,0 1 0,-1-1 0,1 1 0,0-1 0,3 2 0,41 23 0,-40-21 0,-1 0 0,1 0 0,0-1 0,1 0 0,-1 0 0,0-1 0,10 3 0,8-4 0,-1-1 0,37-4 0,-24 1 0,5 1 0</inkml:trace>
  <inkml:trace contextRef="#ctx0" brushRef="#br0" timeOffset="436.35">580 261 32767,'0'0'0,"98"-9"0,-36 9 0,-17-4 0,-28 0 0,-13 0 0</inkml:trace>
  <inkml:trace contextRef="#ctx0" brushRef="#br0" timeOffset="768.21">587 133 32767,'0'0'0,"122"-11"0,-61 9 0,-21-2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36.00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83 111 32767,'0'0'0,"50"85"0,-19-41 0,-3-4 0,-4-10 0,-9-9 0,-7-12 0,-9-11 0</inkml:trace>
  <inkml:trace contextRef="#ctx0" brushRef="#br0" timeOffset="339.22">187 96 32767,'0'0'0,"-22"100"0,-8-49 0,-4-3 0,2-7 0,12-11 0,12-18 0</inkml:trace>
  <inkml:trace contextRef="#ctx0" brushRef="#br0" timeOffset="717.31">0 0 32767,'0'0'0,"128"4"0,-62-4 0,-11 3 0,-19 1 0,-18 1 0,-14-4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39.834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617 25 32767,'-20'-6'0,"-1"0"0,0 2 0,0 0 0,0 2 0,-1 0 0,-30 2 0,10 2 0,-1 3 0,-53 12 0,83-14 0,0 0 0,0 1 0,0 0 0,0 1 0,0 1 0,1 0 0,0 0 0,1 1 0,-1 1 0,1 0 0,1 1 0,-1 0 0,2 0 0,-1 1 0,1 0 0,1 1 0,0 0 0,0 0 0,1 1 0,0 0 0,1 0 0,1 1 0,0-1 0,1 1 0,0 0 0,1 1 0,0-1 0,1 1 0,1-1 0,0 25 0,1-21 0,1 0 0,1 1 0,0-1 0,1 0 0,1-1 0,1 1 0,0-1 0,2 1 0,-1-2 0,2 1 0,0-1 0,1 0 0,0 0 0,2-1 0,-1-1 0,2 0 0,-1 0 0,18 13 0,-5-7 0,0-2 0,1 0 0,0-2 0,1-1 0,1-1 0,1-1 0,-1-1 0,2-2 0,50 11 0,-22-9 0,103 6 0,-130-17 0,-1-1 0,1-1 0,-1-1 0,0-1 0,40-12 0,-13 1 0,18 3 0</inkml:trace>
  <inkml:trace contextRef="#ctx0" brushRef="#br0" timeOffset="384.94">1175 685 32767,'0'0'0,"36"-75"0,-22 37 0,-7-9 0,-6 3 0,-4 0 0,-10-3 0,-4 9 0,-13-7 0,-15 4 0,-8 1 0,-11-1 0,-4 5 0,-15-5 0,-18 1 0,-24 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36:46.75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850 1 32767,'0'0'0,"-23"58"0,-2-29 0,1-3 0,-9-8 0</inkml:trace>
  <inkml:trace contextRef="#ctx0" brushRef="#br0" timeOffset="1388.42">15 302 32767,'0'0'0,"55"114"0,-25-41 0,-1-6 0,-1-7 0,-4-12 0,-5-11 0,-6-14 0</inkml:trace>
  <inkml:trace contextRef="#ctx0" brushRef="#br0" timeOffset="1757.67">235 432 32767,'0'0'0,"-75"70"0,26-38 0,5-3 0,7 1 0,8-13 0</inkml:trace>
  <inkml:trace contextRef="#ctx0" brushRef="#br0" timeOffset="2123.49">16 219 32767,'0'0'0,"71"14"0,-19 0 0,-6-2 0,-7 4 0</inkml:trace>
  <inkml:trace contextRef="#ctx0" brushRef="#br0" timeOffset="2550.85">315 429 32767,'0'0'0,"69"-7"0,-20 12 0,5 3 0,-15-6 0,-24-2 0</inkml:trace>
  <inkml:trace contextRef="#ctx0" brushRef="#br0" timeOffset="2917.01">406 344 32767,'0'0'0,"32"83"0,-21-31 0,-3 0 0,2-5 0</inkml:trace>
  <inkml:trace contextRef="#ctx0" brushRef="#br0" timeOffset="3706.27">749 396 32767,'2'0'0,"5"0"0,-1 0 0,0 0 0,1 1 0,-1 0 0,0 1 0,1-1 0,5 4 0,-10-4 0,0 0 0,0 0 0,0 1 0,0-1 0,-1 1 0,1-1 0,-1 1 0,1 0 0,-1 0 0,1 0 0,-1-1 0,0 1 0,0 0 0,0 1 0,0-1 0,0 0 0,-1 0 0,1 0 0,-1 0 0,1 1 0,-1-1 0,0 0 0,0 1 0,0 3 0,0 3 0,-1-1 0,0 1 0,0 0 0,-1 0 0,0-1 0,-1 1 0,0-1 0,0 0 0,-1 1 0,-6 9 0,8-15 0,0 1 0,0 0 0,-1-1 0,1 1 0,-1-1 0,0 0 0,0 0 0,0 0 0,-1 0 0,1 0 0,0-1 0,-1 1 0,0-1 0,0 0 0,1 0 0,-1-1 0,0 1 0,-1-1 0,1 0 0,0 0 0,0 0 0,0 0 0,-5-1 0,6 0 0,0-1 0,0 0 0,0 0 0,0 0 0,1 0 0,-1 0 0,0-1 0,1 1 0,-1-1 0,1 0 0,-1 0 0,1 0 0,0 0 0,0 0 0,0 0 0,0-1 0,0 1 0,0-1 0,0 1 0,1-1 0,0 1 0,-1-1 0,1 0 0,0 0 0,0 0 0,1 0 0,-1 0 0,1 0 0,-1-5 0,-1-5 0,1 0 0,0 0 0,1 1 0,0-1 0,3-21 0,-1 22 0,1-1 0,0 1 0,1-1 0,0 1 0,1 0 0,1 1 0,-1-1 0,2 1 0,0 0 0,0 0 0,16-17 0,-21 27 0,1 0 0,-1 0 0,0 0 0,0 1 0,0-1 0,0 1 0,0-1 0,1 1 0,-1 0 0,0 0 0,0 0 0,1 0 0,-1 1 0,0-1 0,0 0 0,0 1 0,1 0 0,-1-1 0,2 2 0,47 21 0,-38-16 0,-7-4 0,0 0 0,0-1 0,1 1 0,-1-1 0,1-1 0,11 3 0,11-4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42:17.91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425 469 32767,'0'0'0,"58"104"0,-34-57 0,-1-7 0,1 1 0,-10-1 0,2-16 0,-5-9 0,-8-11 0</inkml:trace>
  <inkml:trace contextRef="#ctx0" brushRef="#br0" timeOffset="384.62">558 495 32767,'0'0'0,"-38"78"0,11-21 0,-1-4 0,-4 0 0,12-14 0,-4-1 0</inkml:trace>
  <inkml:trace contextRef="#ctx0" brushRef="#br0" timeOffset="716.65">654 732 32767,'0'0'0,"-27"95"0,8-48 0,9-21 0,6-12 0,5-9 0</inkml:trace>
  <inkml:trace contextRef="#ctx0" brushRef="#br0" timeOffset="1086.66">659 619 32767,'0'0'0</inkml:trace>
  <inkml:trace contextRef="#ctx0" brushRef="#br0" timeOffset="1433.96">753 663 32767,'0'0'0,"90"1"0,-39 0 0,-14 4 0</inkml:trace>
  <inkml:trace contextRef="#ctx0" brushRef="#br0" timeOffset="1808.18">1030 477 32767,'0'0'0,"29"57"0,-13-10 0,7-2 0,-2-1 0,0 2 0,-1-12 0,-3-10 0,-12-12 0,-4-13 0</inkml:trace>
  <inkml:trace contextRef="#ctx0" brushRef="#br0" timeOffset="2150.88">1150 537 32767,'0'0'0,"-57"79"0,25-31 0,-2 8 0,6-8 0,2-8 0,13-21 0,11-15 0</inkml:trace>
  <inkml:trace contextRef="#ctx0" brushRef="#br0" timeOffset="2589.49">969 398 32767,'0'0'0,"82"19"0,-41-20 0,-8 4 0,-11-3 0,-11 0 0,-8 1 0,1-1 0</inkml:trace>
  <inkml:trace contextRef="#ctx0" brushRef="#br0" timeOffset="3122.77">1236 122 32767,'0'0'0,"55"99"0,-24-29 0,-1 8 0,-6 10 0,-14 10 0,-13 8 0,-11-6 0,-9-15 0</inkml:trace>
  <inkml:trace contextRef="#ctx0" brushRef="#br0" timeOffset="3670.93">303 198 32767,'0'0'0,"-64"90"0,17-15 0,-5 15 0,9 8 0,24-6 0,18-3 0,20-8 0,21-11 0,24-24 0</inkml:trace>
  <inkml:trace contextRef="#ctx0" brushRef="#br0" timeOffset="4696.85">1317 60 32767,'10'-9'0,"1"1"0,1 0 0,-1 1 0,1 0 0,19-8 0,-28 14 0,1 0 0,0 0 0,0 0 0,0 0 0,-1 1 0,1-1 0,0 1 0,0 0 0,0 0 0,0 1 0,0-1 0,0 1 0,0 0 0,0 0 0,-1 0 0,1 0 0,0 1 0,-1-1 0,1 1 0,-1 0 0,0 0 0,1 0 0,-1 1 0,3 3 0,-4-5 0,-1 0 0,1 0 0,-1 0 0,0 0 0,0 1 0,1-1 0,-1 1 0,0-1 0,0 1 0,-1-1 0,1 1 0,0-1 0,0 1 0,-1 0 0,1 0 0,-1-1 0,1 1 0,-1 0 0,0 0 0,0-1 0,0 1 0,0 0 0,0 0 0,0-1 0,0 1 0,-1 0 0,1 0 0,-2 2 0,-1 2 0,0-1 0,0 1 0,-1-1 0,0 0 0,0 0 0,-7 6 0,-12 16 0,55-11 0,-30-15 0,0 0 0,0-1 0,0 1 0,0 0 0,0 0 0,0 0 0,0 1 0,-1-1 0,1 0 0,0 1 0,-1-1 0,1 1 0,-1-1 0,1 1 0,-1 0 0,0 0 0,0 0 0,0-1 0,0 1 0,0 0 0,0 0 0,0 1 0,-1-1 0,1 0 0,-1 0 0,1 0 0,-1 0 0,0 0 0,0 1 0,0-1 0,0 0 0,0 0 0,0 0 0,-1 0 0,1 1 0,-1-1 0,0 0 0,1 0 0,-1 0 0,0 0 0,0 0 0,0 0 0,-1-1 0,1 1 0,0 0 0,-1-1 0,1 1 0,-1 0 0,1-1 0,-1 0 0,0 1 0,-3 1 0,0 1 0,0-1 0,0 0 0,0 0 0,0-1 0,-1 1 0,1-1 0,-1 0 0,1-1 0,-1 1 0,0-1 0,0 0 0,0-1 0,1 1 0,-1-1 0,0 0 0,0-1 0,0 0 0,0 1 0,1-2 0,-1 1 0,0-1 0,1 0 0,-1 0 0,1 0 0,0-1 0,-1 0 0,1 0 0,0 0 0,1 0 0,-1-1 0,1 0 0,0 0 0,-7-8 0,-15-16 0</inkml:trace>
  <inkml:trace contextRef="#ctx0" brushRef="#br0" timeOffset="5217.47">1510 569 32767,'0'0'0</inkml:trace>
  <inkml:trace contextRef="#ctx0" brushRef="#br0" timeOffset="6051.25">1759 721 32767,'24'-34'0,"-1"-2"0,-2-1 0,19-47 0,-31 64 0,-2 0 0,0-1 0,-1 0 0,-1 0 0,-1 0 0,-1-1 0,0-39 0,-2 60 0,-1 0 0,0-1 0,0 1 0,0 0 0,0 0 0,-1-1 0,1 1 0,0 0 0,0 0 0,-1-1 0,1 1 0,-1 0 0,1 0 0,-1 0 0,0 0 0,1 0 0,-1 0 0,0 0 0,0 0 0,1 0 0,-1 0 0,0 0 0,0 0 0,0 0 0,0 1 0,0-1 0,0 0 0,-1 1 0,1-1 0,0 1 0,0-1 0,0 1 0,0 0 0,-3-1 0,1 1 0,0 0 0,1 1 0,-1-1 0,0 1 0,1-1 0,-1 1 0,0 0 0,1 0 0,-1 0 0,1 0 0,-1 0 0,1 1 0,0-1 0,-4 3 0,-2 5 0,-1 0 0,1 1 0,1-1 0,0 1 0,0 1 0,1 0 0,0-1 0,1 2 0,0-1 0,1 1 0,-4 15 0,-4 23 0,-8 65 0,20-115 0,-11 110 0,5 144 0,6-239 0,0-15 0,-1 0 0,1 0 0,0 0 0,0 0 0,0 0 0,0 0 0,0 0 0,0 0 0,0 0 0,-1 0 0,1 0 0,0 0 0,0 0 0,0 0 0,0 0 0,0 0 0,0 0 0,0 0 0,-1 1 0,1-1 0,0 0 0,0 0 0,0 0 0,0 0 0,0 0 0,0 0 0,0 0 0,0 0 0,-1 0 0,1 0 0,0 0 0,0 1 0,0-1 0,0 0 0,0 0 0,0 0 0,0 0 0,0 0 0,0 0 0,0 0 0,0 1 0,0-1 0,0 0 0,0 0 0,0 0 0,0 0 0,-10-22 0,-14-52 0,12 39 0,-8-12 0,14 33 0,0-1 0,-7-27 0,12 40 0,1 1 0,0 0 0,0-1 0,0 1 0,0-1 0,0 1 0,1 0 0,-1-1 0,0 1 0,0 0 0,1-1 0,-1 1 0,1 0 0,-1 0 0,1-1 0,0 1 0,-1 0 0,1 0 0,0 0 0,0 0 0,0 0 0,0 0 0,0 0 0,0 0 0,0 0 0,0 1 0,0-1 0,0 0 0,1 0 0,-1 1 0,0-1 0,0 1 0,1 0 0,1-1 0,49-8 0,-50 9 0,59-2 0,-3 4 0</inkml:trace>
  <inkml:trace contextRef="#ctx0" brushRef="#br0" timeOffset="6397.28">1997 594 32767,'0'0'0,"-20"85"0,13-45 0,0-10 0,6-13 0</inkml:trace>
  <inkml:trace contextRef="#ctx0" brushRef="#br0" timeOffset="6743.44">1993 459 32767</inkml:trace>
  <inkml:trace contextRef="#ctx0" brushRef="#br0" timeOffset="7768.82">291 1290 32767,'0'0'0,"37"66"0,-16-16 0,4-3 0,-4 5 0,-3-4 0,-2-18 0,-8-8 0,-5-18 0</inkml:trace>
  <inkml:trace contextRef="#ctx0" brushRef="#br0" timeOffset="8116.87">448 1267 32767,'0'0'0,"-53"68"0,10-10 0,-1-8 0,5 4 0,14-19 0</inkml:trace>
  <inkml:trace contextRef="#ctx0" brushRef="#br0" timeOffset="8471.35">491 1505 32767,'0'0'0,"-1"83"0,-1-36 0,0-12 0,3-14 0,0-13 0</inkml:trace>
  <inkml:trace contextRef="#ctx0" brushRef="#br0" timeOffset="8872.68">483 1408 32767,'0'0'0</inkml:trace>
  <inkml:trace contextRef="#ctx0" brushRef="#br0" timeOffset="9220.39">619 1486 32767,'0'0'0,"84"-6"0,-34 7 0,-10 2 0</inkml:trace>
  <inkml:trace contextRef="#ctx0" brushRef="#br0" timeOffset="9573.77">894 1296 32767,'0'0'0,"20"101"0,4-54 0,-2-1 0,1-10 0,-10-10 0,-5-14 0</inkml:trace>
  <inkml:trace contextRef="#ctx0" brushRef="#br0" timeOffset="9921.34">997 1363 32767,'0'0'0,"-78"115"0,37-64 0,3-3 0,23-28 0,15-20 0</inkml:trace>
  <inkml:trace contextRef="#ctx0" brushRef="#br0" timeOffset="10275.32">849 1216 32767,'0'0'0,"104"17"0,-51-11 0,-18-1 0</inkml:trace>
  <inkml:trace contextRef="#ctx0" brushRef="#br0" timeOffset="10653.41">1113 985 32767,'0'0'0,"64"132"0,-34-32 0,-6 14 0,-16 10 0,-19 4 0,-18-3 0,-15-22 0</inkml:trace>
  <inkml:trace contextRef="#ctx0" brushRef="#br0" timeOffset="11054.42">191 1029 32767,'0'0'0,"-69"131"0,19-29 0,8 16 0,18 9 0,19-6 0,30-18 0,36-35 0,24-25 0,29-54 0</inkml:trace>
  <inkml:trace contextRef="#ctx0" brushRef="#br0" timeOffset="11476.46">1315 964 32767,'0'0'0,"-34"95"0,30-71 0,9-3 0,3-8 0,4-4 0</inkml:trace>
  <inkml:trace contextRef="#ctx0" brushRef="#br0" timeOffset="11844.75">1412 1055 32767,'0'0'0,"-47"70"0,34-33 0,-1 3 0,5-8 0,5-9 0,0-7 0,4-11 0,1-7 0</inkml:trace>
  <inkml:trace contextRef="#ctx0" brushRef="#br0" timeOffset="12355.83">1508 1400 32767,'0'0'0</inkml:trace>
  <inkml:trace contextRef="#ctx0" brushRef="#br0" timeOffset="13141.76">1755 1485 32767,'29'-46'0,"34"-64"0,-57 98 0,0-1 0,0 0 0,-2 0 0,0-1 0,0 1 0,2-18 0,-6 29 0,0-1 0,0 0 0,0 1 0,0-1 0,0 1 0,0-1 0,-1 1 0,1-1 0,-1 0 0,-1-3 0,1 5 0,1 0 0,0 0 0,-1 1 0,1-1 0,-1 0 0,0 1 0,1-1 0,-1 0 0,1 1 0,-1-1 0,0 1 0,1-1 0,-1 1 0,0 0 0,0-1 0,1 1 0,-1 0 0,0-1 0,0 1 0,0 0 0,1 0 0,-2 0 0,-1 0 0,1 0 0,-1 1 0,1-1 0,-1 1 0,1 0 0,-1 0 0,1 0 0,0 0 0,0 0 0,-1 0 0,1 0 0,0 1 0,0 0 0,0-1 0,0 1 0,0 0 0,1 0 0,-2 2 0,-7 9 0,1 1 0,0 0 0,1 1 0,1-1 0,1 1 0,0 1 0,-6 22 0,-21 123 0,25-111 0,-11 84 0,-9 45 0,28-179 0,0-1 0,0 1 0,0 0 0,-1 0 0,1-1 0,0 1 0,0 0 0,0 0 0,-1-1 0,1 1 0,0 0 0,0 0 0,-1 0 0,1 0 0,0 0 0,-1-1 0,1 1 0,0 0 0,0 0 0,-1 0 0,1 0 0,0 0 0,-1 0 0,1 0 0,0 0 0,-1 0 0,1 0 0,0 0 0,0 0 0,-1 0 0,1 0 0,0 0 0,-1 1 0,1-1 0,0 0 0,0 0 0,-1 0 0,1 0 0,0 0 0,-1 1 0,1-1 0,0 0 0,0 0 0,0 0 0,-1 1 0,1-1 0,0 0 0,0 1 0,0-1 0,0 0 0,-1 0 0,1 1 0,0-1 0,0 0 0,0 1 0,0-1 0,0 0 0,0 0 0,0 1 0,0-1 0,0 0 0,0 1 0,0-1 0,0 0 0,0 1 0,0-1 0,0 0 0,1 1 0,-14-27 0,11 23 0,-9-27 0,1-1 0,1 0 0,1-1 0,2 1 0,-2-43 0,8 73 0,0 0 0,0 0 0,0 0 0,1 0 0,-1 0 0,1 0 0,-1 0 0,1 0 0,-1 1 0,1-1 0,-1 0 0,1 0 0,-1 0 0,1 1 0,0-1 0,0 0 0,-1 1 0,1-1 0,0 1 0,0-1 0,0 1 0,0-1 0,0 1 0,-1 0 0,1-1 0,0 1 0,0 0 0,0 0 0,0 0 0,2-1 0,-1 1 0,43-3 0,15 7 0</inkml:trace>
  <inkml:trace contextRef="#ctx0" brushRef="#br0" timeOffset="13480.9">1896 1532 32767,'0'0'0,"-20"66"0,7-15 0,6-16 0</inkml:trace>
  <inkml:trace contextRef="#ctx0" brushRef="#br0" timeOffset="13897.18">1903 1427 32767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42:34.59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63 32767,'66'-15'0,"14"3"0,13 6 0,13 4 0,-2 5 0,-3 0 0,-3 5 0,-6 6 0,-9 2 0,-24-9 0,-39-5 0,-18-5 0</inkml:trace>
  <inkml:trace contextRef="#ctx0" brushRef="#br0" timeOffset="338.86">790 0 32767,'0'0'0,"127"39"0,-69-6 0,-27-8 0,-27-6 0,-27 0 0,-26-8 0,-13 2 0,7 9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42:35.61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0 140 32767,'0'0'0,"130"-17"0,-35 8 0,10 3 0,3 0 0,3 1 0,1 5 0,-10 3 0,-4-1 0,-12 3 0,-20 0 0,-17-4 0</inkml:trace>
  <inkml:trace contextRef="#ctx0" brushRef="#br0" timeOffset="345.83">1000 0 32767,'0'0'0,"79"18"0,-15 18 0,-32 1 0,-30 3 0,-32 2 0,-26 3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1:40.0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862 237 32767,'0'0'0,"5"71"0,-5-23 0,-5 9 0</inkml:trace>
  <inkml:trace contextRef="#ctx0" brushRef="#br0" timeOffset="855.24">851 836 32767,'4'239'0,"11"369"0,-5 611 0,-52-326 0,17-466 0,20-203 0,6-203 0</inkml:trace>
  <inkml:trace contextRef="#ctx0" brushRef="#br0" timeOffset="2390.12">1 3622 32767,'65'11'0,"1"-3"0,0-3 0,112-6 0,-47 0 0,1808 61 0,-629-13 0,-52-14 0,-1206-33 0,522 28 0,-476-19 0,166-8 0,-103-3 0,-101 8 0,-44-2 0</inkml:trace>
  <inkml:trace contextRef="#ctx0" brushRef="#br0" timeOffset="19344.34">851 359 32767,'0'0'0,"12"112"0,-16-46 0,1 10 0,2 5 0,3-1 0,-1 5 0,0-1 0,3-11 0,-1-8 0</inkml:trace>
  <inkml:trace contextRef="#ctx0" brushRef="#br0" timeOffset="20700.2">286 1 32767,'-13'645'0,"2"-667"0,7 4 0,1 0 0,0-1 0,1 0 0,1 1 0,1-1 0,3-29 0,23-115 0,-25 160 0,-1 0 0,8-36 0,1 1 0,16-42 0,-23 72 0,1 0 0,0 0 0,0 1 0,1-1 0,0 1 0,1 0 0,-1 0 0,2 1 0,-1-1 0,0 1 0,1 0 0,0 1 0,1-1 0,-1 1 0,1 1 0,0-1 0,8-3 0,-13 7 0,1 0 0,0 0 0,0 0 0,0 0 0,0 1 0,0-1 0,1 1 0,-1 0 0,0 0 0,0 0 0,0 0 0,0 1 0,0-1 0,0 1 0,0 0 0,0 0 0,0 0 0,0 0 0,0 0 0,2 3 0,-1-2 0,0 1 0,-1 1 0,1-1 0,-1 0 0,0 1 0,0 0 0,0 0 0,-1 0 0,1 0 0,-1 0 0,0 0 0,2 5 0,-1 1 0,0-1 0,-1 0 0,0 1 0,0 0 0,-1-1 0,0 1 0,0 0 0,-1 0 0,-1-1 0,0 1 0,0 0 0,-4 12 0,4-18 0,-1 0 0,1 0 0,-1 0 0,0 0 0,0 0 0,-1 0 0,1-1 0,-1 1 0,0-1 0,0 0 0,0 0 0,0 0 0,0 0 0,-1 0 0,1-1 0,-1 1 0,0-1 0,0 0 0,0 0 0,0-1 0,0 1 0,0-1 0,0 0 0,0 0 0,-1 0 0,1 0 0,-1-1 0,1 0 0,-6 0 0,2-1 0,1 1 0,0-2 0,0 1 0,-1-1 0,1 0 0,0-1 0,0 0 0,1 0 0,-1 0 0,1-1 0,-1 0 0,1 0 0,0 0 0,1-1 0,-1 0 0,-6-8 0,-4-15 0,17 8 0</inkml:trace>
  <inkml:trace contextRef="#ctx0" brushRef="#br0" timeOffset="21370.74">637 528 32767,'0'0'0,"69"-129"0,-34 49 0,-5-1 0,2 9 0,-2 18 0,-4 23 0,-3 27 0,4 32 0,-3 26 0,1 15 0,-7 5 0,-3-13 0,2-11 0</inkml:trace>
  <inkml:trace contextRef="#ctx0" brushRef="#br0" timeOffset="22904.71">6124 3870 32767,'110'-7'0,"1"5"0,217 23 0,44 7 0,-187-18 0,-80-3 0,-94-6 0</inkml:trace>
  <inkml:trace contextRef="#ctx0" brushRef="#br0" timeOffset="23321.41">7146 3787 32767,'0'0'0,"125"32"0,-61-4 0,-10-1 0,-13 3 0,-21-5 0,-22 0 0,-18 5 0,-19 2 0,-13 5 0,-6 1 0,12-4 0,22-8 0</inkml:trace>
  <inkml:trace contextRef="#ctx0" brushRef="#br0" timeOffset="23690.94">7340 4301 32767,'0'0'0,"51"99"0,-9-26 0,2 4 0,-9-17 0,-4-7 0</inkml:trace>
  <inkml:trace contextRef="#ctx0" brushRef="#br0" timeOffset="24107.16">7570 4363 32767,'0'0'0,"-60"89"0,19-43 0,-2 0 0,2-2 0,-1-7 0,8-2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52:18.04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28 100 32767,'9'74'0,"-2"1"0,-4 0 0,-7 83 0,1-70 0,3-74 0,-12 187 0,8-195 0,0-19 0,-2-31 0,-2-41 0,3 0 0,5 0 0,3 0 0,4 0 0,3 1 0,36-140 0,-45 234 0,0 0 0,1-1 0,0 1 0,4 12 0,-4-14 0,1 3 0,-1-1 0,2 1 0,0 0 0,1-1 0,0 0 0,1 0 0,0 0 0,14 16 0,-18-23 0,0-1 0,0 0 0,1 0 0,-1 0 0,1 0 0,-1-1 0,1 1 0,-1-1 0,1 1 0,0-1 0,0 0 0,0 0 0,0 0 0,0-1 0,0 1 0,0-1 0,0 1 0,0-1 0,0 0 0,0 0 0,0 0 0,0-1 0,0 1 0,0-1 0,0 0 0,0 1 0,0-1 0,0-1 0,-1 1 0,1 0 0,0-1 0,-1 1 0,1-1 0,-1 0 0,1 0 0,-1 0 0,3-3 0,2-2 0,0 0 0,-2 0 0,1 0 0,0-1 0,-1 0 0,0 0 0,0-1 0,-1 1 0,6-16 0,-40 152 0,6 1 0,-9 148 0,34-253 0,3-25 0</inkml:trace>
  <inkml:trace contextRef="#ctx0" brushRef="#br0" timeOffset="503.94">365 373 32767,'-9'20'0,"1"0"0,0 0 0,2 0 0,-5 28 0,9-40 0,1 1 0,0-1 0,1 1 0,0-1 0,0 1 0,1-1 0,0 1 0,0-1 0,1 0 0,0 1 0,0-1 0,1 0 0,5 10 0,-7-16 0,1 0 0,-1 0 0,0 0 0,1 0 0,-1-1 0,1 1 0,0-1 0,0 1 0,-1-1 0,1 1 0,0-1 0,0 0 0,0 0 0,0 0 0,0 0 0,1-1 0,-1 1 0,0 0 0,0-1 0,1 0 0,-1 1 0,0-1 0,0 0 0,1 0 0,-1 0 0,0 0 0,0-1 0,1 1 0,-1-1 0,0 1 0,0-1 0,0 0 0,1 0 0,-1 0 0,0 0 0,0 0 0,0 0 0,-1-1 0,3-1 0,3-1 0,-2 0 0,1-1 0,-1 0 0,1 0 0,-1 0 0,0-1 0,0 1 0,-1-1 0,1 0 0,-1-1 0,4-8 0,-3 0 0,-1-1 0,0 0 0,-1 0 0,2-29 0,-4 35 0,-1 0 0,0 0 0,-1 1 0,0-1 0,0 0 0,-1 0 0,-1 1 0,1-1 0,-6-10 0,7 17 0,0 1 0,-1-1 0,1 1 0,-1 0 0,0 0 0,1-1 0,-1 1 0,0 1 0,0-1 0,0 0 0,-1 0 0,1 1 0,0-1 0,-1 1 0,1 0 0,-1-1 0,1 1 0,-1 0 0,1 1 0,-1-1 0,0 0 0,1 1 0,-1 0 0,0-1 0,0 1 0,1 0 0,-1 0 0,1 1 0,-1-1 0,1 0 0,-1 1 0,0 0 0,1 0 0,-1 0 0,1 0 0,-1 0 0,-3 2 0,1 0 0,0 0 0,-1 0 0,1 0 0,0 1 0,1 0 0,-1 0 0,0 0 0,1 0 0,0 1 0,0 0 0,1 0 0,-1 0 0,1 0 0,0 0 0,0 1 0,-2 7 0,0 40 0</inkml:trace>
  <inkml:trace contextRef="#ctx0" brushRef="#br0" timeOffset="1553">734 449 32767,'-4'-17'0,"3"8"0,-2 0 0,1-1 0,-1 1 0,-5-11 0,7 18 0,-1 0 0,1 0 0,0 0 0,0 0 0,-1 0 0,1 0 0,-1 0 0,0 1 0,1-1 0,-1 1 0,0-1 0,0 1 0,0 0 0,0 0 0,0 0 0,0 0 0,0 0 0,0 0 0,-1 0 0,1 1 0,0-1 0,0 1 0,-3 0 0,2-1 0,-1 2 0,1-1 0,0 0 0,0 0 0,0 1 0,-1 0 0,1 0 0,0 0 0,0 0 0,0 0 0,0 1 0,1-1 0,-1 1 0,0-1 0,1 1 0,-1 0 0,1 0 0,-1 1 0,-2 2 0,0 1 0,2 0 0,-1 1 0,0-1 0,0 1 0,1 0 0,0 0 0,0 0 0,-2 9 0,2-5 0,0 1 0,1-1 0,0 1 0,1 0 0,0 0 0,1 0 0,0 0 0,1-1 0,0 1 0,4 17 0,-5-29 0,0 1 0,0-1 0,1 1 0,-1-1 0,0 1 0,0-1 0,0 1 0,0-1 0,0 1 0,1-1 0,-1 0 0,0 1 0,0-1 0,1 1 0,-1-1 0,0 0 0,1 1 0,-1-1 0,0 0 0,1 1 0,-1-1 0,0 0 0,1 1 0,-1-1 0,1 0 0,-1 0 0,1 0 0,-1 1 0,1-1 0,-1 0 0,0 0 0,1 0 0,-1 0 0,1 0 0,-1 0 0,1 0 0,-1 0 0,1 0 0,-1 0 0,1 0 0,0 0 0,16-16 0,-10 8 0,7-8 0,-1 0 0,-1-2 0,0 1 0,-2-1 0,0-1 0,-1 0 0,0 0 0,-2-1 0,0 0 0,-1-1 0,4-30 0,-2 10 0,0 6 0,-2 0 0,-1 0 0,0-56 0,-8 90 0,-2 9 0,-7 16 0,1 26 0,2 0 0,2 2 0,0 80 0,7-122 0,-1 11 0,1 81 0,0-95 0,1 0 0,-1 0 0,2-1 0,-1 1 0,1 0 0,0-1 0,0 0 0,1 1 0,0-1 0,0 0 0,8 11 0,-10-17 0,-1 1 0,1 0 0,0-1 0,0 1 0,-1 0 0,1-1 0,0 1 0,0-1 0,0 1 0,0-1 0,0 1 0,0-1 0,0 0 0,0 0 0,0 1 0,0-1 0,0 0 0,0 0 0,0 0 0,0 0 0,0 0 0,0 0 0,0 0 0,0-1 0,0 1 0,0 0 0,0 0 0,0-1 0,0 1 0,1-2 0,23-18 0,-18 12 0,0-1 0,-1 0 0,0 0 0,-1 0 0,0-1 0,0 0 0,-1 1 0,5-18 0,15-86 0,-21 98 0,-7 48 0,1 1 0,2-1 0,1 1 0,5 34 0,-5-67 0,0-1 0,0 1 0,1 0 0,-1-1 0,0 1 0,1-1 0,-1 1 0,0 0 0,1-1 0,-1 1 0,1-1 0,-1 1 0,1-1 0,-1 1 0,1-1 0,-1 0 0,1 1 0,0-1 0,-1 0 0,1 1 0,-1-1 0,1 0 0,0 0 0,-1 1 0,1-1 0,0 0 0,-1 0 0,1 0 0,0 0 0,-1 0 0,1 0 0,0 0 0,0 0 0,-1 0 0,1-1 0,0 1 0,-1 0 0,1 0 0,-1 0 0,1-1 0,0 1 0,-1 0 0,1-1 0,-1 1 0,1-1 0,0 1 0,-1-1 0,0 1 0,2-1 0,27-24 0,-21 15 0,0-1 0,-2 1 0,0-2 0,0 1 0,0-1 0,-1 1 0,-1-2 0,0 1 0,-1 0 0,0-1 0,-1 0 0,2-19 0,-9 40 0,1-1 0,0 1 0,0 0 0,-4 15 0,4-10 0,2 1 0,0 0 0,0 0 0,1 0 0,1-1 0,0 1 0,1 0 0,1 0 0,0 0 0,0 0 0,7 18 0,13 5 0</inkml:trace>
  <inkml:trace contextRef="#ctx0" brushRef="#br0" timeOffset="1991.72">1339 351 32767,'0'0'0,"-110"3"0,61 18 0,23 2 0,23 11 0,24 12 0,18-5 0,9-1 0,-10-1 0,-21-2 0,-16-8 0,-16 0 0,-23-16 0,-10-15 0,-2-17 0,18-16 0</inkml:trace>
  <inkml:trace contextRef="#ctx0" brushRef="#br0" timeOffset="2339.59">1523 571 32767,'0'0'0,"63"1"0,3 8 0,-12 4 0,-18-4 0</inkml:trace>
  <inkml:trace contextRef="#ctx0" brushRef="#br0" timeOffset="2694.44">1556 518 32767,'0'0'0,"119"17"0,-56-6 0,-22-6 0</inkml:trace>
  <inkml:trace contextRef="#ctx0" brushRef="#br0" timeOffset="5710.35">2096 520 32767,'91'-167'0,"58"-117"0,-172 347 0,4 1 0,2 1 0,2 0 0,3 1 0,4 1 0,-1 73 0,9-99 0</inkml:trace>
  <inkml:trace contextRef="#ctx0" brushRef="#br0" timeOffset="6307.4">2611 448 32767,'-19'84'0,"0"-8"0,11-17 0,4-30 0,4-29 0,6-13 0,6-20 0,5-34 0,6-1 0,9 4 0,-2 25 0,2 36 0,-1 27 0,-6 25 0,-16 15 0,-13-1 0,-8-14 0,3-26 0</inkml:trace>
  <inkml:trace contextRef="#ctx0" brushRef="#br0" timeOffset="6826.62">2847 496 32767,'0'0'0,"78"24"0,-26-26 0,-14-10 0,-12-4 0,-22 8 0,-23-18 0,-19 12 0,-13 20 0,-1 18 0,17 14 0,31 12 0,30 5 0,28-15 0,18-18 0,-20-29 0</inkml:trace>
  <inkml:trace contextRef="#ctx0" brushRef="#br0" timeOffset="7796.96">3133 235 32767,'-10'104'0,"5"176"0,5-255 0,-1-4 0,-2-47 0,3 14 0,0-1 0,1 1 0,0-1 0,1 1 0,1 0 0,0 0 0,4-13 0,-4 18 0,0 1 0,0-1 0,0 0 0,1 1 0,0 0 0,0 0 0,-1 0 0,2 0 0,0 1 0,0-1 0,0 1 0,1 0 0,8-5 0,-13 10 0,0-1 0,0 0 0,0 1 0,0-1 0,0 1 0,0-1 0,1 1 0,-1 0 0,0 0 0,0-1 0,0 1 0,1 0 0,-1 0 0,0 0 0,0 0 0,0 0 0,1 0 0,-1 1 0,0-1 0,0 0 0,0 1 0,0-1 0,1 1 0,-1-1 0,0 1 0,0-1 0,0 1 0,0 0 0,0-1 0,0 1 0,0 0 0,0 0 0,-1 0 0,1 0 0,0 0 0,0 0 0,-1 0 0,1 0 0,-1 0 0,1 0 0,-1 0 0,1 2 0,2 4 0,-1-1 0,0 1 0,0 0 0,0 0 0,0 13 0,-6 109 0,4-128 0,0-1 0,0 1 0,0-1 0,1 1 0,-1-1 0,0 0 0,0 1 0,0-1 0,0 0 0,1 1 0,-1-1 0,0 0 0,0 1 0,1-1 0,-1 0 0,0 1 0,1-1 0,-1 0 0,0 0 0,1 1 0,-1-1 0,0 0 0,1 0 0,-1 0 0,0 0 0,1 1 0,-1-1 0,1 0 0,-1 0 0,0 0 0,1 0 0,-1 0 0,1 0 0,-1 0 0,0 0 0,1 0 0,-1 0 0,1 0 0,-1 0 0,0 0 0,1-1 0,-1 1 0,1 0 0,-1 0 0,0 0 0,1-1 0,-1 1 0,0 0 0,1 0 0,-1-1 0,0 1 0,1 0 0,-1 0 0,0-1 0,0 1 0,1-1 0,22-16 0,-13 6 0,-1 1 0,0-1 0,14-25 0,10-10 0,-39 57 0,1 0 0,0 0 0,1 0 0,0 1 0,1-1 0,-2 14 0,4-20 0,1 0 0,-1 0 0,1 0 0,0 0 0,0 0 0,0 0 0,1 0 0,0 0 0,0 0 0,2 6 0,-2-9 0,0 0 0,1 1 0,-1-1 0,0 0 0,1 0 0,-1 0 0,1-1 0,0 1 0,0 0 0,-1-1 0,1 1 0,0-1 0,0 1 0,0-1 0,1 0 0,-1 0 0,0 0 0,0 0 0,1 0 0,-1-1 0,0 1 0,1-1 0,2 1 0,-1-1 0,-1 0 0,0 0 0,1-1 0,-1 1 0,1-1 0,-1 1 0,0-1 0,1 0 0,-1-1 0,0 1 0,0 0 0,0-1 0,0 0 0,0 0 0,0 0 0,0 0 0,-1 0 0,1 0 0,-1-1 0,1 1 0,-1-1 0,0 0 0,0 0 0,0 0 0,-1 0 0,1 0 0,-1 0 0,1 0 0,-1 0 0,0 0 0,0-1 0,0 1 0,0-5 0,0 5 0,-1-1 0,1 1 0,-1 0 0,1 0 0,-1 0 0,0 0 0,0-1 0,0 1 0,-1 0 0,1 0 0,-1 0 0,0 0 0,0 0 0,0-1 0,0 2 0,0-1 0,-1 0 0,1 0 0,-1 0 0,0 1 0,0-1 0,0 1 0,0-1 0,0 1 0,0 0 0,-1 0 0,1 0 0,-1 0 0,0 0 0,1 0 0,-1 1 0,0-1 0,0 1 0,0 0 0,0 0 0,-5-1 0,7 2 0,-2-1 0,-1 0 0,1 0 0,-1 1 0,1-1 0,-1 1 0,1 0 0,-1 0 0,1 0 0,-1 1 0,1-1 0,-1 1 0,1 0 0,0 0 0,-1 0 0,1 0 0,-5 3 0,5 19 0</inkml:trace>
  <inkml:trace contextRef="#ctx0" brushRef="#br0" timeOffset="8901.29">3678 511 32767,'-14'-4'0,"5"2"0,1 0 0,-1 0 0,0 0 0,0 1 0,-16 1 0,22 0 0,0 1 0,0 0 0,0-1 0,1 1 0,-1 0 0,0 0 0,0 1 0,1-1 0,-1 1 0,1-1 0,-1 1 0,1 0 0,0 0 0,0 0 0,0 0 0,0 0 0,0 0 0,0 1 0,0-1 0,1 0 0,-3 6 0,0-1 0,1 1 0,0-1 0,0 1 0,1-1 0,0 1 0,0 0 0,1 0 0,0 0 0,1 0 0,0 10 0,0-16 0,0 0 0,0 1 0,0-1 0,1 0 0,-1 0 0,1 0 0,0 1 0,0-1 0,0 0 0,0 0 0,0 0 0,0 0 0,0 0 0,0 0 0,1-1 0,-1 1 0,1 0 0,0-1 0,-1 1 0,1-1 0,0 1 0,0-1 0,0 0 0,0 0 0,0 0 0,0 0 0,0 0 0,0 0 0,1-1 0,-1 1 0,0-1 0,0 1 0,1-1 0,-1 0 0,0 0 0,0 0 0,1 0 0,-1 0 0,4-1 0,-2 0 0,0 0 0,0 0 0,1 0 0,-1-1 0,0 0 0,0 1 0,-1-1 0,1-1 0,0 1 0,-1 0 0,1-1 0,-1 0 0,0 0 0,0 0 0,0 0 0,0 0 0,0-1 0,-1 1 0,0-1 0,1 0 0,1-4 0,3-10 0,0 0 0,0 0 0,5-25 0,-11 38 0,9-30 0,-2-1 0,-2 0 0,-1 0 0,1-44 0,-10 62 0,3 18 0,1 0 0,0 0 0,0-1 0,-1 1 0,1 0 0,0 0 0,-1 0 0,1 0 0,0 0 0,-1 0 0,1-1 0,0 1 0,-1 0 0,1 0 0,0 0 0,-1 0 0,1 0 0,0 0 0,0 0 0,-1 0 0,1 1 0,0-1 0,-1 0 0,1 0 0,0 0 0,-1 0 0,1 0 0,0 0 0,-1 1 0,1-1 0,0 0 0,0 0 0,-1 0 0,1 1 0,0-1 0,0 0 0,0 0 0,-1 1 0,1-1 0,0 0 0,0 1 0,0-1 0,0 0 0,-1 0 0,1 1 0,0-1 0,0 0 0,0 1 0,0-1 0,-4 8 0,0 0 0,1 0 0,0 0 0,0 0 0,1 0 0,0 1 0,0-1 0,1 1 0,0-1 0,1 10 0,5 91 0,-3-90 0,0 1 0,2-1 0,1 0 0,0 0 0,11 26 0,-14-40 0,0 0 0,1-1 0,-1 1 0,1 0 0,0-1 0,0 0 0,0 0 0,1 0 0,-1 0 0,1 0 0,0-1 0,0 1 0,0-1 0,1 0 0,-1 0 0,1-1 0,-1 1 0,1-1 0,0 0 0,0-1 0,0 1 0,0-1 0,0 0 0,1 0 0,4 0 0,-7-1 0,1 0 0,0-1 0,0 1 0,0-1 0,-1 0 0,1 0 0,0 0 0,-1-1 0,1 1 0,-1-1 0,1 0 0,-1 0 0,0 0 0,0 0 0,0-1 0,0 1 0,0-1 0,0 0 0,-1 0 0,0 0 0,3-3 0,-1 0 0,-1-1 0,1 1 0,-1-1 0,-1 1 0,1-1 0,-1 0 0,0 0 0,-1 0 0,0 0 0,0 0 0,0-9 0,-1 11 0,0 0 0,0 0 0,-1 0 0,1 0 0,-1-1 0,-1 1 0,1 1 0,-1-1 0,1 0 0,-1 0 0,-1 0 0,1 1 0,-1-1 0,1 1 0,-5-5 0,4 7 0,1 0 0,-1-1 0,0 1 0,0 0 0,0 0 0,0 1 0,0-1 0,-1 1 0,1-1 0,0 1 0,-1 0 0,1 0 0,-1 1 0,1-1 0,-1 1 0,0 0 0,1 0 0,-1 0 0,1 0 0,-1 0 0,2 1 0,-2 0 0,1-1 0,-4 3 0,3-2 0,1 0 0,-1 0 0,1 1 0,0-1 0,0 1 0,0 0 0,0 0 0,0 0 0,0 0 0,0 1 0,1-1 0,-1 1 0,1 0 0,0-1 0,0 1 0,0 0 0,0 0 0,0 0 0,1 1 0,-1-1 0,1 0 0,0 1 0,0-1 0,0 1 0,0-1 0,1 1 0,-1-1 0,1 1 0,0-1 0,0 1 0,0 0 0,1-1 0,-1 1 0,1-1 0,0 1 0,0-1 0,0 1 0,2 3 0,-2-4 0,0 0 0,0 0 0,1 1 0,-1-1 0,1 0 0,0-1 0,0 1 0,0 0 0,0 0 0,0-1 0,0 1 0,1-1 0,-1 0 0,1 0 0,0 0 0,-1 0 0,1 0 0,0 0 0,0-1 0,1 0 0,-1 1 0,0-1 0,0 0 0,0-1 0,1 1 0,-1 0 0,-1-1 0,2 0 0,-1 0 0,1 0 0,-1 0 0,0 0 0,1-1 0,-1 0 0,0 1 0,1-1 0,-1 0 0,0-1 0,0 1 0,0-1 0,3-1 0,-1-1 0,0 0 0,0-1 0,0 1 0,-1-1 0,0 0 0,0-1 0,0 1 0,-1-1 0,0 1 0,0-1 0,3-8 0,-7 19 0,0 0 0,0 0 0,0 0 0,1 0 0,-1 0 0,1 0 0,1 0 0,-1 1 0,1-1 0,1 6 0,-2-8 0,1 0 0,0 0 0,-1 0 0,1 0 0,0 0 0,1 0 0,-1-1 0,0 1 0,1 0 0,-1-1 0,1 1 0,0-1 0,0 1 0,0-1 0,0 0 0,1 0 0,-1 0 0,0 0 0,1 0 0,-1-1 0,5 3 0,-2-3 0,0 0 0,0-1 0,1 1 0,-1-1 0,0 0 0,0 0 0,0 0 0,0-1 0,0 0 0,1 0 0,-1 0 0,0-1 0,0 0 0,0 0 0,0 0 0,-1 0 0,1-1 0,-1 0 0,1 0 0,-1 0 0,0 0 0,6-6 0,-6 4 0,1 1 0,-1-1 0,0 1 0,0-1 0,-1 0 0,1 0 0,-1-1 0,0 1 0,0-1 0,-1 0 0,0 1 0,0-1 0,0 0 0,-1 0 0,0 0 0,0-1 0,0 1 0,-1 0 0,0-7 0,-12-20 0</inkml:trace>
  <inkml:trace contextRef="#ctx0" brushRef="#br0" timeOffset="9480.7">4556 451 32767,'109'-3'0,"4"4"0,-4 3 0,-12 3 0,-25-1 0,-38-5 0</inkml:trace>
  <inkml:trace contextRef="#ctx0" brushRef="#br0" timeOffset="9935.72">4605 318 32767,'0'0'0,"-72"67"0,3-34 0,9 4 0,26-4 0,26-13 0,34 8 0,39-3 0,20-9 0,-6-4 0</inkml:trace>
  <inkml:trace contextRef="#ctx0" brushRef="#br0" timeOffset="10854.69">5324 251 32767,'1'34'0,"-1"0"0,-2-1 0,-1 1 0,-1-1 0,-2 1 0,-13 41 0,-3 19 0,18-65 0,5-27 0,3-6 0,16-45 0,-14 34 0,5-14 0,1 0 0,2 1 0,0 1 0,2 0 0,26-35 0,-40 61 0,-1-1 0,1 0 0,0 1 0,-1-1 0,1 1 0,0-1 0,0 1 0,0 0 0,0 0 0,0 0 0,0 0 0,0 0 0,3-1 0,-4 2 0,0 0 0,0 0 0,1 0 0,-1 0 0,0 0 0,0 1 0,0-1 0,0 0 0,0 0 0,0 1 0,0-1 0,0 1 0,-1-1 0,1 0 0,0 1 0,0 0 0,0-1 0,0 1 0,-1 0 0,3 1 0,-1 1 0,0 1 0,0-1 0,0 1 0,0 0 0,0 0 0,-1 0 0,1 0 0,-1 0 0,0 0 0,0 0 0,-1 1 0,1 4 0,-4 55 0,2-49 0,0 0 0,0-1 0,4 26 0,2-25 0</inkml:trace>
  <inkml:trace contextRef="#ctx0" brushRef="#br0" timeOffset="11309.78">5575 484 32767,'0'0'0,"103"4"0,-54-26 0,-19-2 0,-18 6 0,-30-21 0,-20 20 0,-18 23 0,4 28 0,18 17 0,35 17 0,30-2 0,30-11 0,4-31 0,-10-22 0</inkml:trace>
  <inkml:trace contextRef="#ctx0" brushRef="#br0" timeOffset="11657.52">5903 403 32767,'0'0'0,"-13"130"0,8-33 0,-7 3 0,-1 2 0,-6-20 0,8-26 0,0-39 0,0-25 0,-13-54 0,11-37 0</inkml:trace>
  <inkml:trace contextRef="#ctx0" brushRef="#br0" timeOffset="12012.11">5893 234 32767,'0'0'0</inkml:trace>
  <inkml:trace contextRef="#ctx0" brushRef="#br0" timeOffset="12344.47">6116 525 32767,'0'0'0,"49"-82"0,-46 38 0,-20 14 0,-19 27 0,-3 30 0,7 19 0,14 18 0,20-5 0,27-3 0,20-25 0,15-17 0</inkml:trace>
  <inkml:trace contextRef="#ctx0" brushRef="#br0" timeOffset="12714.61">6089 277 32767,'0'0'0,"119"17"0,-62 14 0</inkml:trace>
  <inkml:trace contextRef="#ctx0" brushRef="#br0" timeOffset="13062.17">6360 464 32767,'-3'-13'0,"-10"-26"0,12 38 0,0 0 0,0-1 0,1 1 0,-1 0 0,0 0 0,0 0 0,0 0 0,0 0 0,-1 0 0,1 0 0,0 0 0,0 0 0,0 1 0,-1-1 0,1 0 0,0 1 0,-1-1 0,1 1 0,-1 0 0,1-1 0,-1 1 0,1 0 0,0 0 0,-1 0 0,-2 0 0,-2 1 0,0 1 0,0 0 0,0 0 0,0 1 0,0 0 0,1 0 0,-1 0 0,1 1 0,0-1 0,0 1 0,0 1 0,1-1 0,-1 1 0,1-1 0,-4 9 0,5-10 0,1 0 0,0 0 0,0 1 0,0 0 0,1-1 0,-1 1 0,1 0 0,0-1 0,0 1 0,0 0 0,0 7 0,1-9 0,0 1 0,0-1 0,0 0 0,1 1 0,-1-1 0,1 0 0,0 0 0,0 0 0,-1 0 0,1 1 0,1-1 0,-1 0 0,0 0 0,0-1 0,1 1 0,-1 0 0,1 0 0,0-1 0,-1 1 0,1-1 0,2 2 0,0 0 0,1-1 0,0 0 0,-1 0 0,1-1 0,0 1 0,0-1 0,0 0 0,1 0 0,-1-1 0,0 0 0,0 0 0,0 0 0,0 0 0,1-1 0,-1 0 0,0 0 0,0 0 0,8-4 0,-6 3 0,-1 0 0,0 0 0,0-1 0,0 0 0,0-1 0,0 1 0,0-1 0,-1 0 0,0-1 0,0 1 0,-1-1 0,8-9 0,-14 19 0,-1 1 0,1-1 0,0 1 0,0 0 0,1-1 0,-1 1 0,1 0 0,1 0 0,0 0 0,0 0 0,0 0 0,0 0 0,0 0 0,1 0 0,0-1 0,0 1 0,1 0 0,0 0 0,0-1 0,0 1 0,1-1 0,-1 0 0,1 0 0,1 0 0,5 8 0,28 18 0</inkml:trace>
  <inkml:trace contextRef="#ctx0" brushRef="#br0" timeOffset="13416.96">6681 444 32767,'0'0'0,"-79"-63"0,29 61 0,16 12 0,29 13 0,28 23 0,26 0 0,15-2 0,-17-6 0,-32-13 0,-40-6 0,-27-14 0,-8-12 0,29-3 0</inkml:trace>
  <inkml:trace contextRef="#ctx0" brushRef="#br0" timeOffset="13896.24">6903 100 32767,'-18'61'0,"-2"33"0,-3 19 0,0 1 0,6-19 0,14-35 0,4-32 0,-1-29 0,-5-27 0,2-48 0,-11-17 0,-5 24 0,4 35 0,11 27 0,14 9 0,50 7 0,15 13 0,-23 10 0</inkml:trace>
  <inkml:trace contextRef="#ctx0" brushRef="#br0" timeOffset="14320.31">6931 541 32767,'0'0'0,"80"1"0,-29-14 0,-13-6 0,-21-3 0,-22-5 0,-26-3 0,-10 18 0,-5 24 0,18 16 0,32 21 0,39 25 0,18-20 0,19-16 0,-16-23 0,-45-20 0</inkml:trace>
  <inkml:trace contextRef="#ctx0" brushRef="#br0" timeOffset="14667.87">7083 364 32767,'0'0'0,"65"-1"0,6 5 0,-22 1 0</inkml:trace>
  <inkml:trace contextRef="#ctx0" brushRef="#br0" timeOffset="15000.23">7310 368 32767,'0'0'0,"4"71"0,4 14 0,5 9 0,-2-6 0,-16-3 0,-8-14 0,-14-37 0,-1-23 0,-9-23 0,5-29 0,23-35 0</inkml:trace>
  <inkml:trace contextRef="#ctx0" brushRef="#br0" timeOffset="15001.23">7321 253 32767,'0'0'0</inkml:trace>
  <inkml:trace contextRef="#ctx0" brushRef="#br0" timeOffset="15423.84">7550 459 32767,'0'0'0,"-97"-31"0,70 48 0,19 9 0,28 25 0,19-8 0,4-3 0,-26-12 0,-27-11 0,-28-15 0,-11-13 0,13-3 0,20-1 0</inkml:trace>
  <inkml:trace contextRef="#ctx0" brushRef="#br0" timeOffset="15756.31">7451 262 32767,'0'0'0,"113"36"0</inkml:trace>
  <inkml:trace contextRef="#ctx0" brushRef="#br0" timeOffset="16088.93">7701 507 32767,'0'68'0,"-9"7"0,11-21 0,-4-32 0</inkml:trace>
  <inkml:trace contextRef="#ctx0" brushRef="#br0" timeOffset="16427.6">7801 153 32767,'0'0'0,"-23"136"0,4-67 0</inkml:trace>
  <inkml:trace contextRef="#ctx0" brushRef="#br0" timeOffset="16829.28">8228 330 32767,'-5'70'0,"-3"-1"0,-27 114 0,-5 36 0,36-157 0,2-42 0,1-34 0,7-45 0,2 0 0,3 1 0,3 0 0,41-110 0,-43 138 0,24-48 0,-32 71 0,0 0 0,0 1 0,1-1 0,0 1 0,0 0 0,1 0 0,0 0 0,0 1 0,0 0 0,1 0 0,12-7 0,-18 12 0,0-1 0,0 1 0,0-1 0,-1 1 0,1 0 0,0-1 0,0 1 0,0 0 0,0 0 0,0 0 0,0 0 0,0 0 0,0 0 0,0 0 0,0 0 0,0 0 0,0 0 0,0 1 0,-1-1 0,1 0 0,0 1 0,0-1 0,0 0 0,0 1 0,0-1 0,-1 1 0,1 0 0,0-1 0,0 2 0,1 0 0,0 0 0,-1 0 0,0 1 0,1-1 0,-1 1 0,0-1 0,0 1 0,0-1 0,-1 1 0,2 3 0,-1 3 0,0 0 0,0 1 0,-1-1 0,-1 18 0,-2-16 0,-1 0 0,1-1 0,-2 0 0,1 0 0,-1 0 0,-1 0 0,0-1 0,-9 11 0,11-14 0,0-1 0,0 1 0,-1-1 0,0 0 0,0-1 0,-1 1 0,1-1 0,-1 0 0,0 0 0,0-1 0,0 0 0,0 0 0,-11 3 0,5-7 0</inkml:trace>
  <inkml:trace contextRef="#ctx0" brushRef="#br0" timeOffset="17230.54">8538 402 32767,'0'0'0,"-72"44"0,42 3 0,26 7 0,22-19 0,27-15 0,2-22 0,-5-8 0,-20-19 0,-22-34 0,-17 12 0,-17 14 0,-2 25 0,8 11 0</inkml:trace>
  <inkml:trace contextRef="#ctx0" brushRef="#br0" timeOffset="18064.43">8648 291 32767,'13'-3'0,"0"1"0,1 1 0,-1 0 0,1 1 0,-1 0 0,0 1 0,16 3 0,-23-3 0,0 0 0,-1 1 0,1 0 0,0 0 0,0 0 0,0 1 0,-1 0 0,0 0 0,1 0 0,-1 0 0,0 1 0,0 0 0,-1 0 0,1 1 0,-1-1 0,0 1 0,6 9 0,-9-12 0,0 0 0,0 0 0,-1 0 0,1 0 0,-1 0 0,1 1 0,-1-1 0,0 0 0,0 0 0,0 0 0,0 0 0,0 0 0,0 0 0,0 1 0,-1-1 0,1 0 0,-1 0 0,0 0 0,1 0 0,-1 0 0,0 0 0,0-1 0,0 1 0,-1 0 0,1 0 0,0-1 0,-1 1 0,1 0 0,-4 2 0,-4 4 0,0-1 0,0 0 0,-21 12 0,26-17 0,-11 7 0,-43 29 0,55-36 0,1 0 0,-1 0 0,1 0 0,0 0 0,0 0 0,-1 1 0,1 0 0,1-1 0,-1 1 0,0 0 0,1 0 0,-1 0 0,1 0 0,0 0 0,0 0 0,0 0 0,0 4 0,1-6 0,0 0 0,0 1 0,1-1 0,-1 0 0,0 0 0,1 0 0,-1 0 0,1 0 0,-1 0 0,1 0 0,-1 0 0,1 0 0,0 0 0,0 0 0,-1 0 0,1 0 0,0 0 0,0-1 0,0 1 0,0 0 0,0-1 0,0 1 0,0 0 0,0-1 0,0 1 0,2-1 0,31 10 0,-30-10 0,12 3 0,0-1 0,-1-1 0,2-1 0,-1 0 0,25-5 0,-32 4 0,-1 0 0,0-1 0,0 0 0,1 0 0,-1-1 0,-1 0 0,1-1 0,0 0 0,-1 0 0,-1 0 0,1-1 0,11-10 0,-16 13 0,0 1 0,0-1 0,-1 0 0,1 0 0,-1-1 0,1 1 0,-1 0 0,0 0 0,0-1 0,0 1 0,0 0 0,0-1 0,-1 1 0,1-1 0,-1 1 0,0-1 0,1 1 0,-1-1 0,0 0 0,-1 1 0,1-1 0,0 1 0,-1-1 0,1 1 0,-1-1 0,0 1 0,0-1 0,-2-3 0,2 4 0,-1 0 0,1 1 0,-1-1 0,1 1 0,-1 0 0,0 0 0,0-1 0,0 1 0,1 0 0,-1 0 0,0 1 0,0-1 0,0 0 0,-1 1 0,1-1 0,0 1 0,0-1 0,0 1 0,0 0 0,1 0 0,-2 0 0,1 0 0,0 1 0,0-1 0,0 1 0,0-1 0,0 1 0,0 0 0,0-1 0,0 1 0,0 0 0,0 0 0,0 0 0,-2 3 0,1-2 0,0 0 0,0 1 0,0-1 0,1 1 0,-1-1 0,1 1 0,0 0 0,0 0 0,0 0 0,0 0 0,0 0 0,1 1 0,-1-1 0,1 0 0,0 1 0,-2 6 0,3-8 0,0 0 0,0-1 0,0 1 0,0 0 0,0 0 0,0 0 0,0 0 0,0 0 0,1 0 0,-1-1 0,1 1 0,-1 0 0,1 0 0,0-1 0,0 1 0,0 0 0,0-1 0,0 1 0,0-1 0,0 1 0,0-1 0,1 1 0,-1-1 0,1 0 0,-1 0 0,1 0 0,-1 0 0,1 0 0,-1 0 0,1 0 0,0 0 0,0-1 0,-1 1 0,1 0 0,3-1 0,1 2 0,-1-1 0,0-1 0,0 1 0,1-1 0,-2 0 0,1 0 0,0 0 0,1-1 0,-1 0 0,0 0 0,0 0 0,0-1 0,0 1 0,0-1 0,0-1 0,0 1 0,-1-1 0,1 1 0,-1-1 0,0 0 0,0-1 0,0 1 0,0-1 0,0 0 0,-1 0 0,0 0 0,0 0 0,0-1 0,0 1 0,-1-1 0,1 0 0,-1 0 0,0 0 0,-1 0 0,1 0 0,-1 0 0,0 0 0,0 0 0,-1 0 0,1-1 0,-1 1 0,-1 0 0,1-1 0,-1 1 0,1 0 0,-2 0 0,1 0 0,0 0 0,-1 0 0,0 0 0,0 0 0,-1 0 0,1 1 0,-7-9 0,7 10 0,-1 0 0,0 1 0,0-1 0,0 0 0,0 1 0,0 0 0,-1 0 0,1 0 0,-1 0 0,1 0 0,-1 1 0,0-1 0,1 1 0,-1 0 0,0 0 0,0 1 0,0-1 0,0 1 0,0 0 0,0 0 0,0 0 0,0 0 0,0 1 0,0 0 0,0-1 0,1 1 0,0 1 0,-1-1 0,0 1 0,-4 2 0,-14 21 0</inkml:trace>
  <inkml:trace contextRef="#ctx0" brushRef="#br0" timeOffset="18465.8">9162 314 32767,'0'0'0,"18"83"0,-14-20 0,-3-1 0,-2-23 0,-1-23 0,0-23 0,-2-22 0,5-38 0,21 7 0,11 1 0,9 32 0,-9 23 0</inkml:trace>
  <inkml:trace contextRef="#ctx0" brushRef="#br0" timeOffset="18936.06">9435 341 32767,'0'0'0,"-76"90"0,73-34 0,11-13 0,17-6 0,8-18 0,5-10 0,-20-30 0,-5-30 0,-13-22 0,-13 5 0,-7 19 0,-3 31 0,4 20 0,11 11 0</inkml:trace>
  <inkml:trace contextRef="#ctx0" brushRef="#br0" timeOffset="19299.94">9592 330 32767,'0'0'0,"4"90"0,6-20 0,6-23 0,3-10 0,3-25 0,-7-36 0,4-34 0,-2-21 0,3 15 0,-14 22 0,-4 35 0</inkml:trace>
  <inkml:trace contextRef="#ctx0" brushRef="#br0" timeOffset="19839.4">9838 414 32767,'83'18'0,"-81"-18"0,0-1 0,1 1 0,-1 0 0,0 0 0,0-1 0,1 1 0,-1-1 0,0 0 0,0 0 0,0 0 0,0 0 0,0 0 0,0 0 0,0 0 0,0-1 0,-1 1 0,1-1 0,0 1 0,-1-1 0,1 0 0,-1 0 0,1 1 0,-1-1 0,0 0 0,0 0 0,0 0 0,0-1 0,0 1 0,-1 0 0,1 0 0,-1 0 0,1-1 0,-1 1 0,0 0 0,1-3 0,-1 1 0,0 1 0,1-1 0,-1 1 0,0-1 0,0 1 0,-1-1 0,1 1 0,-1 0 0,0-1 0,0 1 0,0 0 0,0-1 0,-1 1 0,1 0 0,-1 0 0,1 0 0,-1 0 0,0 0 0,-1 1 0,-3-6 0,2 7 0,1 0 0,0-1 0,-1 1 0,1 1 0,-1-1 0,1 0 0,-1 1 0,1 0 0,-1 0 0,1 0 0,-1 0 0,1 0 0,-1 1 0,1-1 0,-1 1 0,1 0 0,-1 0 0,1 1 0,0-1 0,0 1 0,-1-1 0,1 1 0,0 0 0,1 0 0,-1 0 0,0 1 0,1-1 0,-4 4 0,-1 0 0,1 1 0,-1 0 0,1 0 0,1 1 0,-1 0 0,1 0 0,1 0 0,1 0 0,-8 18 0,10-19 0,0-1 0,0 1 0,0-1 0,1 1 0,0 0 0,0-1 0,1 1 0,0-1 0,0 1 0,0-1 0,4 10 0,-4-13 0,0-1 0,-1 1 0,2-1 0,-1 0 0,0 1 0,0-1 0,0 0 0,0 0 0,1 0 0,-1 0 0,1 0 0,0 0 0,0-1 0,0 1 0,0-1 0,0 1 0,0-1 0,1 0 0,-1 0 0,0 0 0,1 0 0,-1 0 0,1 0 0,-1-1 0,1 1 0,-1-1 0,1 1 0,-1-1 0,1 0 0,-1 0 0,6-1 0,-5 0 0,0 0 0,-1 0 0,1-1 0,0 1 0,-1-1 0,1 0 0,-1 1 0,1-1 0,-1 0 0,0 0 0,0-1 0,0 1 0,0 0 0,0-1 0,0 1 0,-1-1 0,1 1 0,-1-1 0,0 0 0,2-5 0,14-57 0,-14 38 0,-4 27 0,1 0 0,0 0 0,0 0 0,0 0 0,0 0 0,0 0 0,0 0 0,0 0 0,0 0 0,0 0 0,0-1 0,0 1 0,0 0 0,0 0 0,-1 0 0,1 0 0,0 0 0,0 0 0,0 49 0,3-32 0,0 1 0,2-1 0,0 0 0,12 27 0,-1-15 0</inkml:trace>
  <inkml:trace contextRef="#ctx0" brushRef="#br0" timeOffset="20171.95">10004 33 32767,'0'0'0,"12"66"0,-13 28 0,-10-4 0</inkml:trace>
  <inkml:trace contextRef="#ctx0" brushRef="#br0" timeOffset="20542.27">10077 456 32767,'-4'80'0,"-6"-20"0,10-20 0,0-25 0,-3-26 0,8-32 0,16-17 0,8-11 0,11 22 0,5 37 0,-7 32 0,-14 31 0,-15 23 0,-11-14 0,-4-7 0,-11-29 0</inkml:trace>
  <inkml:trace contextRef="#ctx0" brushRef="#br0" timeOffset="20889.94">10399 509 32767,'0'0'0,"-12"120"0,1-71 0</inkml:trace>
  <inkml:trace contextRef="#ctx0" brushRef="#br0" timeOffset="21260.41">10572 202 32767,'-22'101'0,"-27"17"0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2:31.98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2265 1698 32767,'120'-53'0,"-2"-5"0,207-139 0,-193 95 0,-83 61 0,95-60 0,222-81 0,-66 78 0,-14 6 0,-209 63 0,-1-3 0,93-62 0,-134 76 0,2 3 0,0 1 0,42-16 0,-62 30 0,1 1 0,0 0 0,0 1 0,0 1 0,0 1 0,0 1 0,0 0 0,1 1 0,30 4 0,-15 3 0,-1 1 0,1 2 0,-1 1 0,-1 1 0,55 30 0,146 103 0,-179-110 0,82 59 0,-5 6 0,-4 5 0,-5 5 0,180 212 0,-217-211 0,108 191 0,-113-169 0,-26-45 0,3-3 0,118 133 0,-85-131 0,180 132 0,-219-186 0,1-3 0,1-2 0,59 22 0,-46-20 0,-43-23 0,0-1 0,1-1 0,-1-1 0,1-1 0,0-1 0,43-2 0,44 5 0,25 7 0,0-7 0,210-18 0,-199 9 0,-239 20 0,-2-4 0,-184-1 0,-188-51 0,384 29 0</inkml:trace>
  <inkml:trace contextRef="#ctx0" brushRef="#br0" timeOffset="2939.58">2110 2677 32767,'-50'3'0,"-236"6"0,138-13 0,-334-27 0,-10-24 0,365 48 0,-240 16 0,315-5 0,-53 8 0,172-4 0,789 10 0,65-19 0,-601 16 0,-310-13 0,-27 0 0</inkml:trace>
  <inkml:trace contextRef="#ctx0" brushRef="#br0" timeOffset="14720.88">3376 1154 32767,'-8'65'0,"3"0"0,2 1 0,9 90 0,-2 27 0,-4-61 0,-6 139 0,-13 222 0,36-266 0,-16-211 0</inkml:trace>
  <inkml:trace contextRef="#ctx0" brushRef="#br0" timeOffset="16156.12">4622 592 32767,'13'141'0,"-4"173"0,-1 8 0,41 92 0,-5-71 0,-30-185 0,50 404 0,-59-531 0</inkml:trace>
  <inkml:trace contextRef="#ctx0" brushRef="#br0" timeOffset="17613.93">5873 1341 32767,'89'451'0,"-4"-27"0,-68-320 0,74 387 0,-69-413 0,-24-82 0</inkml:trace>
  <inkml:trace contextRef="#ctx0" brushRef="#br0" timeOffset="19185.7">2480 1971 32767,'47'-73'0,"-46"70"0,1 1 0,0-1 0,0 1 0,1-1 0,-1 1 0,0 0 0,1 0 0,-1 0 0,5-3 0,-6 5 0,0 0 0,-1-1 0,1 1 0,0 0 0,0 0 0,-1-1 0,1 1 0,0 0 0,0 0 0,0 0 0,-1 0 0,1 0 0,0 0 0,0 0 0,0 0 0,0 0 0,-1 1 0,1-1 0,0 0 0,0 0 0,-1 1 0,1-1 0,1 1 0,-1 1 0,1 0 0,0 0 0,-1 0 0,0 0 0,1 0 0,-1 0 0,0 0 0,0 0 0,0 0 0,-1 1 0,1-1 0,0 0 0,-1 1 0,0-1 0,1 0 0,-1 1 0,0-1 0,-1 4 0,0 9 0,-1-1 0,-1 0 0,0-1 0,-1 1 0,-1 0 0,0-1 0,-1 0 0,-12 21 0,8-18 0,0 0 0,-1 0 0,-1-2 0,0 1 0,-1-2 0,-16 14 0,28-25 0,0-1 0,-1 0 0,1 1 0,0-1 0,-1 0 0,1 0 0,-1 0 0,1 0 0,-1 0 0,0-1 0,1 1 0,-1 0 0,0-1 0,1 1 0,-1-1 0,0 1 0,0-1 0,0 0 0,1 0 0,-1 0 0,0 0 0,-3 0 0,3-2 0,1 0 0,0 1 0,0-1 0,0 0 0,-1 1 0,2-1 0,-1 0 0,0 0 0,0 0 0,0 0 0,1 0 0,-1 0 0,1 0 0,0 0 0,0 0 0,-1 0 0,1 0 0,1 0 0,-1-3 0,0-2 0,0 0 0,1 0 0,0 0 0,0 0 0,0 1 0,5-12 0,-6 17 0,0 0 0,0 0 0,1 0 0,-1 0 0,0 1 0,1-1 0,-1 0 0,1 0 0,0 0 0,-1 0 0,1 0 0,0 0 0,-1 1 0,1-1 0,0 0 0,0 1 0,-1-1 0,1 0 0,0 1 0,0-1 0,0 1 0,0 0 0,0-1 0,0 1 0,0 0 0,0-1 0,0 1 0,0 0 0,0 0 0,0 0 0,0 0 0,0 0 0,0 0 0,0 0 0,0 0 0,0 0 0,0 1 0,0-1 0,0 0 0,0 1 0,0-1 0,0 0 0,0 1 0,0-1 0,0 1 0,0 0 0,-1-1 0,1 1 0,0 0 0,0-1 0,-1 1 0,1 0 0,0 1 0,5 4 0,-1 0 0,0 0 0,-1 0 0,1 1 0,-1-1 0,0 1 0,-1 0 0,0 0 0,5 15 0,14 75 0,-14-53 0,-6-35 0</inkml:trace>
  <inkml:trace contextRef="#ctx0" brushRef="#br0" timeOffset="19602.57">2672 1933 32767,'0'0'0,"1"70"0,7-37 0,7 2 0,3-6 0,1 0 0,-9-3 0,-13-6 0,-16 0 0,-21-12 0,4-6 0,10-9 0</inkml:trace>
  <inkml:trace contextRef="#ctx0" brushRef="#br0" timeOffset="19940.94">2680 1905 32767,'0'0'0,"72"13"0,-32-9 0</inkml:trace>
  <inkml:trace contextRef="#ctx0" brushRef="#br0" timeOffset="20288.68">2943 2023 32767,'0'0'0,"-62"110"0,41-56 0,12-8 0,11-10 0,7-13 0</inkml:trace>
  <inkml:trace contextRef="#ctx0" brushRef="#br0" timeOffset="20658.59">2884 1876 32767,'0'0'0,"14"59"0,-1-68 0,-5-13 0,-10 10 0,-21-5 0,-6 14 0,1 21 0,20 18 0</inkml:trace>
  <inkml:trace contextRef="#ctx0" brushRef="#br0" timeOffset="21106.62">3011 2164 32767,'0'0'0,"-64"67"0,66-56 0,10-2 0,16-9 0,-1-14 0,-11-12 0,-7-5 0,-13 24 0,-21 7 0,9 17 0</inkml:trace>
  <inkml:trace contextRef="#ctx0" brushRef="#br0" timeOffset="21861.72">3737 1743 32767,'52'-90'0,"-22"56"0,-30 33 0,0 1 0,0 0 0,1 0 0,-1-1 0,0 1 0,1 0 0,-1-1 0,0 1 0,1 0 0,-1 0 0,0 0 0,1 0 0,-1-1 0,1 1 0,-1 0 0,0 0 0,1 0 0,-1 0 0,1 0 0,-1 0 0,0 0 0,1 0 0,-1 0 0,1 0 0,-1 0 0,0 0 0,1 0 0,-1 0 0,1 1 0,-1-1 0,0 0 0,1 0 0,-1 0 0,0 1 0,1-1 0,-1 0 0,0 0 0,1 1 0,-1-1 0,1 1 0,5 20 0,-8 28 0,-3-27 0,-2-1 0,-1 0 0,0 0 0,-2 0 0,0-1 0,-1 0 0,-1-1 0,-1 0 0,-1-1 0,0-1 0,-2 0 0,1-1 0,-2-1 0,-26 19 0,41-32 0,1-1 0,-1 0 0,1 0 0,-1-1 0,1 1 0,-1 0 0,0 0 0,0-1 0,1 1 0,-1-1 0,0 0 0,0 1 0,0-1 0,0 0 0,1 0 0,-1 0 0,0 0 0,-3-1 0,4 1 0,0-1 0,0 1 0,1-1 0,-1 0 0,0 1 0,0-1 0,0 0 0,0 1 0,1-1 0,-1 0 0,0 0 0,1 0 0,-1 0 0,1 0 0,-1 0 0,1 1 0,-1-1 0,1 0 0,0 0 0,-1-1 0,1 1 0,0 0 0,0-1 0,-1 0 0,1-1 0,0 0 0,0 1 0,0-1 0,1 0 0,-1 1 0,1-1 0,-1 1 0,1-1 0,0 1 0,0-1 0,0 1 0,0-1 0,1 1 0,-1 0 0,1 0 0,-1-1 0,1 1 0,0 0 0,-1 0 0,1 1 0,0-1 0,0 0 0,3-1 0,-3 2 0,0 0 0,1 0 0,-1 0 0,0 0 0,1 1 0,-1-1 0,0 1 0,1-1 0,-1 1 0,1 0 0,-1 0 0,0 0 0,1 0 0,-1 0 0,1 1 0,-1-1 0,1 1 0,-1-1 0,0 1 0,0 0 0,1 0 0,3 2 0,-2 0 0,1 0 0,-1 1 0,0-1 0,0 1 0,-1 0 0,1 0 0,-1 0 0,0 0 0,0 1 0,4 6 0,12 33 0</inkml:trace>
  <inkml:trace contextRef="#ctx0" brushRef="#br0" timeOffset="22278.53">3934 1704 32767,'0'0'0,"-36"88"0,39-42 0,11-5 0,10-2 0,0-3 0,-13-9 0,-11-13 0,-22-4 0,-23-17 0,1-14 0</inkml:trace>
  <inkml:trace contextRef="#ctx0" brushRef="#br0" timeOffset="22610.62">3967 1629 32767,'0'0'0,"80"17"0</inkml:trace>
  <inkml:trace contextRef="#ctx0" brushRef="#br0" timeOffset="22949.35">4174 1783 32767,'0'0'0,"-68"112"0,42-66 0,15-5 0,8-15 0,3-11 0</inkml:trace>
  <inkml:trace contextRef="#ctx0" brushRef="#br0" timeOffset="23281.46">4085 1647 32767,'0'0'0,"66"42"0,-57-52 0,-17 12 0,-19 13 0</inkml:trace>
  <inkml:trace contextRef="#ctx0" brushRef="#br0" timeOffset="23651.42">4225 1960 32767,'0'0'0,"-84"33"0,74-13 0,11-3 0,14-2 0,23-14 0,7-14 0,-4-10 0,-14-4 0,-31 2 0,-22-1 0,-6 23 0</inkml:trace>
  <inkml:trace contextRef="#ctx0" brushRef="#br0" timeOffset="24453.55">5094 1789 32767,'40'-72'0,"-38"68"0,0 1 0,1-1 0,0 1 0,0 0 0,0-1 0,0 2 0,6-6 0,3 8 0,-7 19 0,-7 1 0,-2 0 0,0 0 0,-2-1 0,0 1 0,-1-1 0,0 0 0,-2-1 0,0 0 0,-1 0 0,-1-1 0,-1-1 0,0 0 0,-1 0 0,-1-1 0,-29 24 0,37-34 0,-1-1 0,1 0 0,-1 0 0,0 0 0,-1-1 0,-9 3 0,16-5 0,0-1 0,0 1 0,-1-1 0,1 0 0,0 1 0,-1-1 0,1 0 0,0 0 0,0 0 0,-1 0 0,1 0 0,0 0 0,-1 0 0,1 0 0,0 0 0,0-1 0,-1 1 0,1 0 0,0-1 0,0 1 0,-1-1 0,1 0 0,0 1 0,0-1 0,0 0 0,0 0 0,0 0 0,0 0 0,0 1 0,0-1 0,1 0 0,-1-1 0,0 1 0,0 0 0,1 0 0,-1 0 0,1 0 0,-1-1 0,1 1 0,-1 0 0,1 0 0,0-1 0,-1-1 0,2-2 0,-1 1 0,1-1 0,0 1 0,0-1 0,0 1 0,1 0 0,0 0 0,-1-1 0,2 1 0,-1 0 0,0 1 0,1-1 0,-1 0 0,1 1 0,4-4 0,-7 6 0,1 0 0,-1 1 0,1-1 0,-1 0 0,1 0 0,0 1 0,0-1 0,-1 1 0,1-1 0,0 0 0,0 1 0,0 0 0,0-1 0,-1 1 0,1-1 0,0 1 0,0 0 0,0 0 0,0-1 0,0 1 0,0 0 0,0 0 0,0 0 0,0 0 0,0 0 0,0 0 0,0 1 0,0-1 0,0 0 0,0 0 0,-1 1 0,1-1 0,0 0 0,0 1 0,0-1 0,0 1 0,0-1 0,-1 1 0,1 0 0,0-1 0,-1 1 0,1 0 0,0-1 0,-1 1 0,2 1 0,23 42 0,-22-37 0,7 14 0,30 54 0,-17-45 0</inkml:trace>
  <inkml:trace contextRef="#ctx0" brushRef="#br0" timeOffset="24854.65">5299 1757 32767,'0'0'0,"-17"95"0,35-49 0,6-3 0,-1-8 0,-12-8 0,-14-11 0,-16-5 0,-22-18 0,3-6 0,15-3 0,12-14 0</inkml:trace>
  <inkml:trace contextRef="#ctx0" brushRef="#br0" timeOffset="25186.82">5296 1726 32767,'0'0'0,"100"19"0</inkml:trace>
  <inkml:trace contextRef="#ctx0" brushRef="#br0" timeOffset="25556.69">5625 1808 32767,'0'0'0,"-57"116"0,22-51 0,4-11 0,18-15 0</inkml:trace>
  <inkml:trace contextRef="#ctx0" brushRef="#br0" timeOffset="25904.1">5505 1720 32767,'0'0'0,"-12"78"0,31-69 0,3-10 0,-9-10 0,-14-2 0,-18-16 0,-5 22 0,3 34 0</inkml:trace>
  <inkml:trace contextRef="#ctx0" brushRef="#br0" timeOffset="26289.64">5640 2085 32767,'0'0'0,"-53"68"0,55-57 0,10-4 0,18-16 0,5-9 0,-26 5 0,-20-4 0,-20 10 0,5 30 0</inkml:trace>
  <inkml:trace contextRef="#ctx0" brushRef="#br0" timeOffset="27038.56">6240 2247 32767,'27'-35'0,"-20"25"0,0 0 0,1 0 0,1 1 0,-1 0 0,18-13 0,-25 22 0,-1 0 0,0 0 0,0 0 0,0 0 0,0 0 0,0 0 0,0 0 0,0-1 0,1 1 0,-1 0 0,0 0 0,0 0 0,0 0 0,0 0 0,0 0 0,0 0 0,0 0 0,1 0 0,-1 0 0,0 0 0,0 0 0,0 0 0,0 0 0,0 0 0,0 1 0,0-1 0,1 0 0,-1 0 0,0 0 0,0 0 0,0 0 0,0 0 0,0 0 0,0 0 0,0 0 0,0 0 0,1 0 0,-1 0 0,0 1 0,0-1 0,0 0 0,0 0 0,0 0 0,0 0 0,0 0 0,0 0 0,0 0 0,0 1 0,0-1 0,0 0 0,0 0 0,0 0 0,0 0 0,0 0 0,0 0 0,0 1 0,0-1 0,0 0 0,0 0 0,0 0 0,0 0 0,0 0 0,0 0 0,0 1 0,-2 15 0,-6 20 0,1-17 0,-1 0 0,-1 0 0,0-1 0,-1 0 0,-1 0 0,-1-1 0,-1-1 0,0 0 0,-29 28 0,41-44 0,1 1 0,0-1 0,-1 1 0,1-1 0,-1 1 0,1-1 0,-1 1 0,1-1 0,-1 1 0,1-1 0,-1 0 0,1 1 0,-1-1 0,1 0 0,-1 1 0,1-1 0,-1 0 0,0 0 0,1 0 0,-1 1 0,0-1 0,1 0 0,-1 0 0,1 0 0,-1 0 0,0 0 0,1 0 0,-1 0 0,0 0 0,1-1 0,-1 1 0,0 0 0,1 0 0,-1 0 0,1-1 0,-1 1 0,1 0 0,-1-1 0,1 1 0,-1-1 0,1 1 0,-1 0 0,1-1 0,-1 1 0,1-1 0,-1 1 0,1-1 0,0 1 0,-1-1 0,1 0 0,0 1 0,0-1 0,-1 1 0,1-1 0,0 0 0,0 1 0,0-1 0,0 1 0,0-1 0,0 0 0,0 1 0,0-1 0,0 0 0,0 1 0,0-1 0,0 0 0,0 1 0,1-1 0,-1 0 0,0-4 0,1 0 0,0 0 0,0 1 0,0-1 0,0 0 0,1 1 0,2-7 0,-3 10 0,0 1 0,-1 0 0,1 0 0,0 0 0,0 1 0,-1-1 0,1 0 0,0 0 0,-1 0 0,1 0 0,-1 1 0,1-1 0,0 0 0,-1 1 0,1-1 0,-1 0 0,1 1 0,0-1 0,-1 1 0,1-1 0,-1 1 0,1-1 0,-1 1 0,0-1 0,1 1 0,-1-1 0,0 1 0,1-1 0,-1 1 0,0 0 0,1 1 0,1 0 0,53 72 0,-24-35 0</inkml:trace>
  <inkml:trace contextRef="#ctx0" brushRef="#br0" timeOffset="27408.45">6407 2284 32767,'0'0'0,"-3"74"0,5-29 0,10-3 0,-4-19 0,-4-11 0,-10-12 0,-24-11 0,-3-13 0,10-11 0</inkml:trace>
  <inkml:trace contextRef="#ctx0" brushRef="#br0" timeOffset="27744.79">6400 2260 32767,'0'0'0,"82"9"0</inkml:trace>
  <inkml:trace contextRef="#ctx0" brushRef="#br0" timeOffset="28110.16">6596 2383 32767,'0'0'0,"-47"110"0,30-70 0,5-9 0,10-8 0</inkml:trace>
  <inkml:trace contextRef="#ctx0" brushRef="#br0" timeOffset="28442.26">6563 2301 32767,'0'0'0</inkml:trace>
  <inkml:trace contextRef="#ctx0" brushRef="#br0" timeOffset="28443.26">6593 2326 32767,'0'0'0</inkml:trace>
  <inkml:trace contextRef="#ctx0" brushRef="#br0" timeOffset="28780.93">6664 2545 32767,'0'0'0</inkml:trace>
  <inkml:trace contextRef="#ctx0" brushRef="#br0" timeOffset="34464.42">2224 2743 32767,'-16'-62'0,"16"61"0,0 0 0,0 0 0,-1 0 0,1 0 0,0 0 0,-1 0 0,1 0 0,-1 0 0,1 0 0,-1 0 0,0 0 0,1 0 0,-1 0 0,0 0 0,0 0 0,0 0 0,1 1 0,-1-1 0,0 0 0,0 1 0,0-1 0,0 1 0,0-1 0,0 1 0,0-1 0,0 1 0,-1 0 0,1-1 0,0 1 0,0 0 0,0 0 0,0 0 0,0 0 0,0 0 0,-1 0 0,1 0 0,0 0 0,0 1 0,0-1 0,0 0 0,0 1 0,0-1 0,0 0 0,0 1 0,0 0 0,-2 0 0,1 1 0,0 0 0,-1-1 0,1 1 0,0 0 0,0 1 0,0-1 0,0 0 0,1 1 0,-1-1 0,1 1 0,-1-1 0,1 1 0,0 0 0,-2 4 0,3-5 0,0 0 0,0-1 0,0 1 0,1 0 0,-1 0 0,0-1 0,1 1 0,-1 0 0,1-1 0,-1 1 0,1 0 0,0-1 0,0 1 0,0-1 0,0 0 0,0 1 0,0-1 0,0 0 0,0 1 0,1-1 0,-1 0 0,0 0 0,1 0 0,-1 0 0,1 0 0,-1 0 0,1-1 0,-1 1 0,1 0 0,0-1 0,-1 1 0,1-1 0,0 0 0,0 1 0,-1-1 0,3 0 0,-2 0 0,0 1 0,0-1 0,1 0 0,-1 0 0,0 0 0,0 0 0,1 0 0,-1-1 0,0 1 0,0 0 0,0-1 0,0 0 0,0 0 0,1 1 0,-1-1 0,-1-1 0,1 1 0,0 0 0,0 0 0,0-1 0,-1 1 0,1-1 0,0 1 0,-1-1 0,1 0 0,-1 1 0,2-4 0,-3 4 0,0 0 0,0 1 0,0-1 0,0 0 0,0 1 0,0-1 0,0 0 0,-1 1 0,1-1 0,0 1 0,0-1 0,-1 0 0,1 1 0,0-1 0,-1 1 0,1-1 0,0 0 0,-1 1 0,1 0 0,-1-1 0,1 1 0,-1-1 0,1 1 0,-1-1 0,1 1 0,-1 0 0,0-1 0,1 1 0,-1 0 0,1 0 0,-1-1 0,0 1 0,1 0 0,-1 0 0,0 0 0,1 0 0,-2 0 0,-25-4 0,24 5 0,-1 0 0,1-1 0,0 1 0,0 0 0,0 1 0,1-1 0,-1 0 0,0 1 0,0 0 0,1-1 0,-1 1 0,-4 4 0,7-5 0,-1 0 0,0-1 0,1 1 0,-1-1 0,1 1 0,-1 0 0,1 0 0,-1-1 0,1 1 0,-1 0 0,1 0 0,0-1 0,-1 1 0,1 0 0,0 0 0,0 0 0,-1 0 0,1 0 0,0-1 0,0 1 0,0 0 0,0 0 0,0 0 0,1 0 0,-1 0 0,0 0 0,0-1 0,0 1 0,1 0 0,-1 0 0,0 0 0,1-1 0,-1 1 0,1 0 0,-1 0 0,1-1 0,-1 1 0,1 0 0,0-1 0,-1 1 0,1-1 0,0 1 0,-1-1 0,1 1 0,0-1 0,0 1 0,-1-1 0,1 0 0,0 1 0,2-1 0,-3 1 0,1-1 0,0 1 0,-1-1 0,1 1 0,0-1 0,0 1 0,0-1 0,0 0 0,-1 1 0,1-1 0,0 0 0,0 0 0,0 0 0,0 0 0,0 0 0,0 0 0,-1 0 0,1 0 0,0 0 0,0 0 0,0 0 0,0 0 0,0-1 0,0 1 0,-1 0 0,1-1 0,0 1 0,0-1 0,-1 1 0,1-1 0,0 1 0,0-1 0,-1 1 0,1-1 0,-1 0 0,1 1 0,0-1 0,-1 0 0,1 0 0,-1 1 0,0-1 0,1 0 0,-1 0 0,0 0 0,1 1 0,-1-1 0,0 0 0,0-2 0,1 0 0,-1 0 0,0 0 0,0 0 0,0 0 0,0 0 0,0 0 0,-1 0 0,1 0 0,-1 0 0,0 1 0,0-1 0,0 0 0,-2-4 0,0 4 0,0-1 0,0 1 0,0 0 0,0 0 0,0 0 0,-1 0 0,0 0 0,1 1 0,-1 0 0,-6-3 0,9 4 0,-1 0 0,1 1 0,0-1 0,0 1 0,0 0 0,0-1 0,-1 1 0,1 0 0,0 0 0,0 0 0,0 0 0,-1 0 0,1 0 0,0 0 0,0 0 0,0 0 0,-1 1 0,1-1 0,0 0 0,0 1 0,0-1 0,0 1 0,0-1 0,-1 1 0,1 0 0,0-1 0,0 1 0,1 0 0,-1 0 0,0 0 0,0 0 0,0-1 0,0 1 0,1 0 0,-1 1 0,1-1 0,-1 0 0,0 0 0,1 0 0,0 0 0,-1 0 0,1 0 0,-1 2 0,1-1 0,0 0 0,0 0 0,0 0 0,0 0 0,0 0 0,0-1 0,0 1 0,0 0 0,1 0 0,-1 0 0,1 0 0,-1 0 0,1 0 0,0-1 0,0 1 0,0 0 0,0-1 0,0 1 0,0-1 0,0 1 0,0-1 0,1 1 0,-1-1 0,1 0 0,-1 1 0,1-1 0,-1 0 0,1 0 0,0 0 0,-1-1 0,1 1 0,0 0 0,0 0 0,0-1 0,0 0 0,0 1 0,-1-1 0,1 0 0,0 0 0,3 0 0,-2 1 0,-1-1 0,1 1 0,-1-1 0,1 0 0,-1 0 0,1 0 0,0 0 0,-1 0 0,1-1 0,-1 1 0,1-1 0,-1 1 0,0-1 0,1 0 0,-1 0 0,0 0 0,1 0 0,-1-1 0,0 1 0,0-1 0,0 1 0,0-1 0,0 0 0,-1 1 0,1-1 0,0 0 0,-1 0 0,1 0 0,1-5 0,-3 6 0,0 0 0,0 0 0,0 0 0,0 0 0,0 0 0,-1 0 0,1 0 0,0 0 0,0 0 0,-1 0 0,1 0 0,-1 1 0,1-1 0,-1 0 0,1 0 0,-1 0 0,0 0 0,1 1 0,-1-1 0,0 0 0,0 1 0,1-1 0,-1 0 0,0 1 0,0-1 0,0 1 0,0-1 0,0 1 0,0 0 0,0-1 0,0 1 0,0 0 0,0 0 0,0 0 0,0 0 0,0 0 0,0 0 0,-1 0 0,-1-1 0,0 1 0,0 0 0,-1 0 0,1 0 0,0 0 0,0 0 0,0 1 0,0-1 0,0 1 0,0 0 0,-5 2 0,7-3 0,0 1 0,0-1 0,0 0 0,0 1 0,1 0 0,-1-1 0,0 1 0,0 0 0,0-1 0,1 1 0,-1 0 0,0 0 0,1-1 0,-1 1 0,1 0 0,-1 0 0,1 0 0,-1 0 0,1 0 0,0 0 0,-1 0 0,1 0 0,0 0 0,0 0 0,0 0 0,0 0 0,0 0 0,0 0 0,0 0 0,0 0 0,0 0 0,0 0 0,0 0 0,1 0 0,-1 0 0,0 0 0,1 0 0,-1 0 0,1 0 0,-1-1 0,1 1 0,-1 0 0,1 0 0,0 0 0,-1-1 0,1 1 0,0 0 0,0-1 0,0 1 0,-1 0 0,1-1 0,0 1 0,0-1 0,0 0 0,0 1 0,0-1 0,0 0 0,0 1 0,0-1 0,0 0 0,0 0 0,0 0 0,0 0 0,0 0 0,0 0 0,0 0 0,2-1 0,-1 2 0,0-1 0,0 0 0,0 0 0,0-1 0,0 1 0,0 0 0,0-1 0,0 1 0,0-1 0,0 0 0,0 0 0,0 1 0,0-1 0,0 0 0,-1-1 0,1 1 0,0 0 0,-1 0 0,1-1 0,-1 1 0,0-1 0,1 1 0,-1-1 0,2-2 0,-4 4 0,1-1 0,0 1 0,0-1 0,0 1 0,-1-1 0,1 1 0,0 0 0,0-1 0,-1 1 0,1 0 0,0-1 0,-1 1 0,1 0 0,0 0 0,-1-1 0,1 1 0,0 0 0,-1 0 0,1-1 0,-1 1 0,1 0 0,0 0 0,-1 0 0,1 0 0,-1 0 0,1 0 0,-1 0 0,1 0 0,-1 0 0,1 0 0,0 0 0,-1 0 0,1 0 0,-1 0 0,1 0 0,-1 0 0,-21 2 0,-29 16 0</inkml:trace>
  <inkml:trace contextRef="#ctx0" brushRef="#br0" timeOffset="36006.19">7500 2883 32767</inkml:trace>
  <inkml:trace contextRef="#ctx0" brushRef="#br0" timeOffset="37024.62">7584 2703 32767,'-10'114'0,"3"-67"0,3 0 0,2 1 0,7 76 0,-5-122 0,0-1 0,0 0 0,0 1 0,0-1 0,0 0 0,0 1 0,0-1 0,1 0 0,-1 1 0,0-1 0,1 0 0,-1 0 0,1 0 0,0 1 0,-1-1 0,1 0 0,0 0 0,0 0 0,-1 0 0,1 0 0,2 1 0,-2-2 0,-1-1 0,1 0 0,0 1 0,0-1 0,0 0 0,0 0 0,-1 0 0,1 0 0,0 1 0,-1-1 0,1 0 0,0 0 0,-1 0 0,1 0 0,-1 0 0,0 0 0,1-1 0,-1 0 0,18-64 0,-13 33 0,-1 1 0,-1-1 0,-2 0 0,-1 0 0,-2 0 0,-1 1 0,-12-52 0,15 82 0,0 1 0,0 0 0,-1-1 0,1 1 0,-1-1 0,1 1 0,-1 0 0,0 0 0,1-1 0,-1 1 0,0 0 0,0 0 0,0 0 0,0 0 0,-2-2 0,3 3 0,0 0 0,-1 0 0,1 0 0,-1 0 0,1 0 0,-1 0 0,1 0 0,-1 0 0,1 0 0,-1 0 0,1 0 0,0 1 0,-1-1 0,1 0 0,-1 0 0,1 0 0,0 1 0,-1-1 0,1 0 0,-1 0 0,1 1 0,0-1 0,-1 0 0,1 1 0,0-1 0,0 0 0,-1 1 0,1-1 0,0 0 0,-1 1 0,-1 5 0,-1-1 0,1 0 0,-1 1 0,2-1 0,-1 1 0,-1 6 0,0 10 0,1-1 0,1 1 0,1-1 0,1 1 0,0-1 0,2 1 0,7 27 0,1-5 0,3-1 0,26 58 0,-32-83 0,-12-18 0</inkml:trace>
  <inkml:trace contextRef="#ctx0" brushRef="#br0" timeOffset="45026.45">4650 2945 32767,'0'0'0,"18"87"0,3-56 0,2 4 0,3 0 0,-1 0 0,-3-3 0,-3-2 0,-3-4 0,-3-4 0,-2-5 0,-3-3 0,-1-3 0,-3-7 0,-5-5 0</inkml:trace>
  <inkml:trace contextRef="#ctx0" brushRef="#br0" timeOffset="45544.52">4847 3013 32767,'0'0'0,"-68"70"0,35-37 0,-2 4 0,3-1 0,2 1 0,2-7 0,8-1 0,8-11 0,7-10 0</inkml:trace>
  <inkml:trace contextRef="#ctx0" brushRef="#br0" timeOffset="46198.59">4970 3284 32767,'0'0'0,"-56"102"0,45-69 0,7-1 0,7-1 0,5-10 0,5-9 0,7-6 0,5-15 0,6-17 0</inkml:trace>
  <inkml:trace contextRef="#ctx0" brushRef="#br0" timeOffset="46530.71">5057 3353 32767,'0'0'0,"-38"-70"0,9 65 0,-9 16 0,-2 5 0</inkml:trace>
  <inkml:trace contextRef="#ctx0" brushRef="#br0" timeOffset="46885.04">5093 3493 32767,'0'0'0,"-24"91"0,14-52 0,2-8 0,6-1 0,3-12 0,1-15 0</inkml:trace>
  <inkml:trace contextRef="#ctx0" brushRef="#br0" timeOffset="47386.48">5194 3360 32767,'0'0'0,"6"82"0,28-54 0,-5-12 0,-5 1 0,-12-3 0,-8 1 0,-10 2 0,-5 3 0,-6-5 0,-6-8 0,3-4 0,1-4 0,-6-15 0,3-6 0,15 12 0</inkml:trace>
  <inkml:trace contextRef="#ctx0" brushRef="#br0" timeOffset="47738.53">5202 3369 32767,'0'0'0,"83"7"0,-56 6 0</inkml:trace>
  <inkml:trace contextRef="#ctx0" brushRef="#br0" timeOffset="51059.06">3191 2902 32767,'0'0'0,"33"94"0,-22-49 0,1 2 0,3 1 0,3-4 0,-2-9 0,-2-7 0,-3-12 0,-8-13 0,-3-4 0</inkml:trace>
  <inkml:trace contextRef="#ctx0" brushRef="#br0" timeOffset="51482.35">3382 3002 32767,'0'0'0,"-69"98"0,25-54 0,-3 0 0,4-3 0,5-5 0,5-6 0,8-13 0,12-6 0</inkml:trace>
  <inkml:trace contextRef="#ctx0" brushRef="#br0" timeOffset="52115.17">3452 3297 32767,'0'0'0,"-95"70"0,76-37 0,12-4 0,12-3 0,11-2 0,5-12 0,3-11 0,-1-9 0,-1-16 0,5-14 0</inkml:trace>
  <inkml:trace contextRef="#ctx0" brushRef="#br0" timeOffset="52462.95">3491 3307 32767,'0'0'0,"-90"13"0,38 26 0</inkml:trace>
  <inkml:trace contextRef="#ctx0" brushRef="#br0" timeOffset="52801.61">3511 3518 32767,'0'0'0,"-22"68"0,3-26 0,2-4 0,2-8 0,6-2 0</inkml:trace>
  <inkml:trace contextRef="#ctx0" brushRef="#br0" timeOffset="53287.52">3617 3388 32767,'58'-55'0,"-57"54"0,0 0 0,0 0 0,0 1 0,0-1 0,0 0 0,0 1 0,0-1 0,0 1 0,0-1 0,0 1 0,0-1 0,0 1 0,1-1 0,-1 1 0,0 0 0,0 0 0,2 0 0,-2 0 0,0 0 0,-1 0 0,1 1 0,-1-1 0,1 0 0,-1 1 0,1-1 0,-1 0 0,1 1 0,-1-1 0,1 1 0,-1-1 0,1 1 0,-1-1 0,0 1 0,1-1 0,-1 1 0,0-1 0,0 1 0,1-1 0,-1 1 0,0 1 0,2 28 0,-4-21 0,-1-1 0,0 0 0,-1 1 0,0-1 0,0-1 0,-1 1 0,0 0 0,0-1 0,-11 11 0,3-4 0,0-1 0,-1-1 0,-24 17 0,41-35 0,-3 4 0,1 0 0,0 0 0,-1 1 0,1-1 0,0 0 0,0 0 0,0 1 0,0-1 0,0 1 0,0-1 0,0 1 0,1 0 0,-1-1 0,1 1 0,-1 0 0,1 0 0,-1 0 0,1 0 0,0 0 0,-1 0 0,1 0 0,0 1 0,0-1 0,1 0 0,-2 2 0,0 0 0,0 0 0,0 0 0,0 0 0,-1 0 0,1 0 0,0 0 0,-1 0 0,1 1 0,-1-1 0,1 0 0,-1 0 0,1 0 0,-1 1 0,0-1 0,0 0 0,0 1 0,0 1 0,1 0 0,17 88 0,-9-70 0</inkml:trace>
  <inkml:trace contextRef="#ctx0" brushRef="#br0" timeOffset="53771.05">3798 3398 32767,'0'0'0,"-4"77"0,14-43 0,5-5 0,2 2 0,-6-4 0,-6-4 0,-11-6 0,-9-6 0,-10-3 0,-3-11 0,0-6 0,12-10 0</inkml:trace>
  <inkml:trace contextRef="#ctx0" brushRef="#br0" timeOffset="54105.05">3783 3426 32767,'0'0'0,"98"20"0,-60 5 0</inkml:trace>
  <inkml:trace contextRef="#ctx0" brushRef="#br0" timeOffset="56426.36">3357 1245 32767,'-11'-48'0,"3"18"0,1 0 0,2-1 0,1 0 0,-1-40 0,5 71 0,0-1 0,1 1 0,-1-1 0,0 1 0,0-1 0,0 1 0,0-1 0,1 0 0,-1 1 0,0-1 0,1 1 0,-1-1 0,0 1 0,1 0 0,-1-1 0,1 1 0,-1-1 0,0 1 0,1 0 0,-1-1 0,1 1 0,-1 0 0,1-1 0,-1 1 0,1 0 0,0 0 0,-1 0 0,1 0 0,-1-1 0,1 1 0,-1 0 0,1 0 0,0 0 0,0 0 0,6 2 0,-9 1 0,-23 2 0,0-2 0,0 0 0,-1-2 0,1 0 0,-1-2 0,-42-7 0,-18 1 0,-3 3 0,-555-18 0,281 17 0,338 3 0,12-2 0</inkml:trace>
  <inkml:trace contextRef="#ctx0" brushRef="#br0" timeOffset="56774.48">1896 897 32767,'0'0'0,"-86"49"0,15-10 0,-12 0 0,5 0 0,39-9 0,39-9 0,42 9 0,40-14 0,11-6 0</inkml:trace>
  <inkml:trace contextRef="#ctx0" brushRef="#br0" timeOffset="58780.13">4591 957 32767,'0'0'0,"15"-70"0</inkml:trace>
  <inkml:trace contextRef="#ctx0" brushRef="#br0" timeOffset="59112.21">4639 675 32767,'0'0'0,"3"-76"0,-3 35 0,0-7 0,0 4 0,-3 1 0,-1 4 0,1 6 0,-1 9 0,3 10 0,0 9 0,-4-1 0</inkml:trace>
  <inkml:trace contextRef="#ctx0" brushRef="#br0" timeOffset="59683.73">4573 201 32767,'-768'12'0,"507"-20"0,-256-15 0,364 14 0,77 7 0,0-4 0,-143-29 0,186 23 0</inkml:trace>
  <inkml:trace contextRef="#ctx0" brushRef="#br0" timeOffset="60045.71">2671 0 32767,'0'0'0,"-119"54"0,24-24 0,0 1 0,15 2 0,20-1 0,28 0 0,25-4 0,35 6 0,52-5 0,35-9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3:46.72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3475 3767 32767,'0'0'0,"35"93"0,-5-33 0,6 10 0,0-4 0,-2 3 0,3-6 0,-6-17 0,-10-20 0</inkml:trace>
  <inkml:trace contextRef="#ctx0" brushRef="#br0" timeOffset="347.77">3725 3809 32767,'0'0'0,"-67"104"0,16-42 0,-2 0 0,6 0 0,11-2 0,7-13 0</inkml:trace>
  <inkml:trace contextRef="#ctx0" brushRef="#br0" timeOffset="1102.91">3879 4193 32767,'0'0'0,"88"30"0,-56-5 0,-14 3 0,-13 8 0,-19 3 0,-14 10 0,3 1 0,3-5 0,10-11 0,5-11 0,5-6 0</inkml:trace>
  <inkml:trace contextRef="#ctx0" brushRef="#br0" timeOffset="1466.28">3863 4386 32767</inkml:trace>
  <inkml:trace contextRef="#ctx0" brushRef="#br0" timeOffset="1467.28">3889 4383 32767,'0'0'0,"96"42"0</inkml:trace>
  <inkml:trace contextRef="#ctx0" brushRef="#br0" timeOffset="1920.89">4139 4328 32767,'-6'15'0,"3"-6"0,-1 0 0,2 0 0,-1 0 0,-2 18 0,5-24 0,0 1 0,0 0 0,1-1 0,-1 1 0,1 0 0,0-1 0,0 1 0,0-1 0,0 1 0,1-1 0,-1 0 0,1 1 0,0-1 0,0 0 0,0 0 0,4 3 0,9 12 0,-9-12 0,0 1 0,0 0 0,0 0 0,-1 0 0,0 1 0,0-1 0,-1 1 0,0 1 0,3 8 0,-7-16 0,0 0 0,0 0 0,0 0 0,0 0 0,0 0 0,0 0 0,0 0 0,0 0 0,-1 0 0,1 0 0,0 0 0,-1 0 0,1 0 0,0 0 0,-1 0 0,1 0 0,-1 0 0,0 0 0,1 0 0,-1 0 0,0-1 0,1 1 0,-1 0 0,0 0 0,0-1 0,0 1 0,0-1 0,1 1 0,-1-1 0,0 1 0,0-1 0,0 1 0,0-1 0,0 0 0,0 0 0,0 1 0,0-1 0,0 0 0,-1 0 0,1 0 0,0 0 0,0 0 0,0 0 0,-1-1 0,-49-4 0,42 2 0,1 1 0,-1-1 0,1 0 0,-1-1 0,1 0 0,0 0 0,1-1 0,-10-7 0,16 10 0,2 2 0</inkml:trace>
  <inkml:trace contextRef="#ctx0" brushRef="#br0" timeOffset="2306.49">4172 4332 32767,'0'0'0,"100"42"0</inkml:trace>
  <inkml:trace contextRef="#ctx0" brushRef="#br0" timeOffset="2975.08">3702 4206 32767,'0'0'0,"-40"81"0,13-33 0,13-6 0,7-5 0,13-3 0,6-12 0,5-13 0,5-13 0,4-34 0,-3-2 0,-11-5 0</inkml:trace>
  <inkml:trace contextRef="#ctx0" brushRef="#br0" timeOffset="3324.91">3718 4198 32767,'0'0'0</inkml:trace>
  <inkml:trace contextRef="#ctx0" brushRef="#br0" timeOffset="3688.34">3712 4550 32767,'0'0'0,"-35"125"0,22-69 0,-5-11 0</inkml:trace>
  <inkml:trace contextRef="#ctx0" brushRef="#br0" timeOffset="5776.86">3287 2080 32767,'4'-96'0,"-15"-160"0,4 158 0,-40-363 0,-5-86 0,51 516 0,2-147 0,-1 177 0,-1-1 0,1 1 0,0 0 0,0-1 0,0 1 0,-1 0 0,1-1 0,-1 1 0,1 0 0,-1-1 0,0 1 0,1 0 0,-1 0 0,0 0 0,0 0 0,0 0 0,0 0 0,0 0 0,0 0 0,0 0 0,0 0 0,0 0 0,0 1 0,0-1 0,0 0 0,-1 1 0,1-1 0,0 1 0,-1-1 0,1 1 0,-2 0 0,-49-9 0,39 8 0,-557-66 0,41 25 0,182 18 0,-590-14 0,634 31 0,192 0 0,28-6 0</inkml:trace>
  <inkml:trace contextRef="#ctx0" brushRef="#br0" timeOffset="6115.41">275 1 32767,'0'0'0,"-102"92"0,16-24 0,22-8 0,42-12 0,46 3 0,52 0 0,46 15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6:24.822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0 159 32767,'29'-10'0,"-1"2"0,1 1 0,1 1 0,-1 1 0,1 2 0,0 1 0,0 1 0,33 4 0,487 8 0,-394-8 0,199 29 0,-211-14 0,261-2 0,-170-38 0,-234 21 0,-3-4 0</inkml:trace>
  <inkml:trace contextRef="#ctx0" brushRef="#br0" timeOffset="601.85">2239 13 32767,'0'0'0,"53"80"0,-26-29 0,3 4 0,-5-2 0,1-1 0,-6-19 0,-4-9 0,-11-14 0,-5-15 0</inkml:trace>
  <inkml:trace contextRef="#ctx0" brushRef="#br0" timeOffset="934.09">2438 0 32767,'0'0'0,"-47"71"0,4-10 0,-6 4 0,5 5 0,13-17 0,15-12 0,23-13 0</inkml:trace>
  <inkml:trace contextRef="#ctx0" brushRef="#br0" timeOffset="1690.45">2526 330 32767,'-6'12'0,"-7"10"0,1 1 0,-12 35 0,22-51 0,-1-1 0,2 1 0,-1 0 0,1 0 0,0 0 0,1-1 0,-1 1 0,1 0 0,1 0 0,-1 0 0,1 0 0,1-1 0,-1 1 0,4 10 0,-4-15 0,-1 0 0,1-1 0,-1 1 0,1-1 0,-1 1 0,1-1 0,0 1 0,0-1 0,0 1 0,0-1 0,0 0 0,0 1 0,0-1 0,0 0 0,0 0 0,1 0 0,-1 0 0,0 0 0,1 0 0,-1 0 0,1-1 0,-1 1 0,1 0 0,-1-1 0,1 1 0,0-1 0,-1 0 0,1 1 0,0-1 0,-1 0 0,1 0 0,0 0 0,-1 0 0,1 0 0,0 0 0,-1-1 0,1 1 0,-1-1 0,1 1 0,0-1 0,-1 1 0,1-1 0,-1 0 0,0 0 0,1 0 0,-1 0 0,0 0 0,1 0 0,0-1 0,4-4 0,0 1 0,0-1 0,-1 0 0,1-1 0,-2 1 0,1-1 0,-1 0 0,6-11 0,-6 6 0,-1 0 0,0-1 0,0 1 0,-2-1 0,1 1 0,-1-25 0,-2 34 0,1-1 0,0 0 0,-1 1 0,0-1 0,1 0 0,-1 1 0,-1-1 0,1 1 0,-1 0 0,1-1 0,-1 1 0,-3-4 0,4 5 0,-1 1 0,1 0 0,-1-1 0,1 1 0,-1 0 0,0 0 0,0 0 0,1 0 0,-1 1 0,0-1 0,0 0 0,0 1 0,0 0 0,0-1 0,0 1 0,0 0 0,0 0 0,0 0 0,0 0 0,0 0 0,1 0 0,-1 1 0,0-1 0,-4 2 0,2-1 0,0 0 0,0 1 0,0 0 0,1 0 0,-1 0 0,0 0 0,1 1 0,-1-1 0,1 1 0,0 0 0,0 0 0,0 0 0,0 0 0,1 1 0,-1-1 0,1 1 0,0-1 0,-3 6 0,-5 40 0</inkml:trace>
  <inkml:trace contextRef="#ctx0" brushRef="#br0" timeOffset="2037.48">2632 525 32767,'0'0'0,"-16"74"0,3-25 0,-2-1 0,4 2 0,8-19 0,3-18 0,6-5 0</inkml:trace>
  <inkml:trace contextRef="#ctx0" brushRef="#br0" timeOffset="2715.3">2754 398 32767,'14'-60'0,"-14"59"0,0 0 0,0 0 0,1 0 0,-1 0 0,1 0 0,-1 1 0,0-1 0,1 0 0,0 0 0,-1 0 0,1 0 0,-1 0 0,1 1 0,0-1 0,0 0 0,-1 1 0,1-1 0,0 0 0,0 1 0,0-1 0,0 1 0,0 0 0,0-1 0,0 1 0,-1 0 0,1-1 0,0 1 0,0 0 0,0 0 0,1 0 0,-1 0 0,0 0 0,0 0 0,0 0 0,0 0 0,0 0 0,0 0 0,0 1 0,1-1 0,0 2 0,0-1 0,0 0 0,1 0 0,-1 1 0,0 0 0,0-1 0,0 1 0,-1 0 0,1 0 0,0 0 0,-1 0 0,3 5 0,-1 1 0,0 1 0,-1-1 0,0 1 0,0 0 0,-1 0 0,0 0 0,-1 0 0,0 0 0,0 0 0,-1 0 0,0 0 0,-1 0 0,0 0 0,0-1 0,-1 1 0,-7 15 0,8-17 0,-1-1 0,0 1 0,0-1 0,-1 1 0,0-1 0,0 0 0,0 0 0,-1 0 0,0-1 0,0 0 0,0 0 0,-1 0 0,1 0 0,-1-1 0,-1 0 0,1-1 0,0 1 0,-1-1 0,0 0 0,1-1 0,-10 3 0,15-5 0,0 0 0,0 0 0,0 0 0,0-1 0,0 1 0,0 0 0,0 0 0,0-1 0,0 1 0,0-1 0,0 1 0,0-1 0,0 1 0,0-1 0,1 0 0,-1 1 0,0-1 0,0 0 0,1 0 0,-1 1 0,0-1 0,1 0 0,-1 0 0,1 0 0,-1 0 0,1 0 0,-1 0 0,1 0 0,0 0 0,0 0 0,-1 0 0,1 0 0,0 0 0,0-2 0,-2-36 0,2 36 0,-1 2 0,1-1 0,0 0 0,0 1 0,0-1 0,0 0 0,0 1 0,0-1 0,0 0 0,0 1 0,1-1 0,-1 0 0,1 1 0,-1-1 0,1 1 0,0-1 0,-1 1 0,1-1 0,0 1 0,0-1 0,0 1 0,0 0 0,0 0 0,0-1 0,1 1 0,-1 0 0,0 0 0,1 0 0,-1 0 0,1 1 0,-1-1 0,1 0 0,-1 0 0,1 1 0,-1-1 0,1 1 0,0 0 0,-1-1 0,1 1 0,0 0 0,-1 0 0,1 0 0,0 0 0,-1 0 0,1 0 0,0 1 0,-1-1 0,1 0 0,-1 1 0,3 0 0,3 2 0,0-1 0,-1 1 0,0 1 0,1-1 0,-1 1 0,-1 0 0,1 0 0,-1 0 0,1 1 0,7 9 0,36 57 0,-35-49 0</inkml:trace>
  <inkml:trace contextRef="#ctx0" brushRef="#br0" timeOffset="3101.27">2952 398 32767,'0'0'0,"36"96"0,-9-63 0,5 0 0,-15-4 0,-8-8 0,-15-5 0,-28-4 0,-17-14 0,17-8 0,18-12 0</inkml:trace>
  <inkml:trace contextRef="#ctx0" brushRef="#br0" timeOffset="3433.31">2916 375 32767,'0'0'0,"106"-27"0,-30 20 0,-27 9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6:34.55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1 198 32767,'313'-15'0,"-4"1"0,-239 13 0,421-12 0,-331 0 0,181-5 0,147 35 0,-337-18 0,-150 2 0,-3-3 0,-1-2 0</inkml:trace>
  <inkml:trace contextRef="#ctx0" brushRef="#br0" timeOffset="670.76">2456 24 32767,'0'0'0,"33"114"0,-10-48 0,6-16 0,-11-5 0,-2-17 0,-6-16 0,-9-16 0</inkml:trace>
  <inkml:trace contextRef="#ctx0" brushRef="#br0" timeOffset="1034.15">2617 0 32767,'0'0'0,"-35"64"0,-3-10 0,-10 4 0,-3-7 0,8-1 0,14-10 0,16-20 0</inkml:trace>
  <inkml:trace contextRef="#ctx0" brushRef="#br0" timeOffset="1573.25">2664 323 32767,'0'0'0,"-36"101"0,32-60 0,9-16 0,2-16 0,8-8 0,18-15 0,7-28 0,-7-7 0,-13 15 0,-6-11 0,-44 4 0,0 18 0,-1 19 0</inkml:trace>
  <inkml:trace contextRef="#ctx0" brushRef="#br0" timeOffset="1974.41">2792 479 32767,'0'0'0,"-64"122"0,49-75 0,4-3 0,4-7 0,5-20 0</inkml:trace>
  <inkml:trace contextRef="#ctx0" brushRef="#br0" timeOffset="2538.27">2933 262 32767,'0'0'0,"-42"97"0,52-61 0,19 1 0,4-7 0,-3 5 0,-11-13 0,-13 1 0,-18-3 0,-27-8 0,-5-18 0,3-1 0,12-9 0,14-3 0,4-20 0</inkml:trace>
  <inkml:trace contextRef="#ctx0" brushRef="#br0" timeOffset="2876.87">2911 235 32767,'0'0'0,"93"17"0,-35-4 0,-16 1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07:16.89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0 288 32767,'31'7'0,"0"-1"0,1-1 0,-1-2 0,1-1 0,0-1 0,49-7 0,221-4 0,-116 6 0,76 2 0,53-3 0,-203-2 0,306-24 0,169-16 0,-499 42 0,-64 2 0,-23 2 0</inkml:trace>
  <inkml:trace contextRef="#ctx0" brushRef="#br0" timeOffset="524.7">2779 0 32767,'0'0'0,"59"112"0,-23-32 0,-1-3 0,-4-10 0,-7-10 0,-6-15 0,-8-24 0</inkml:trace>
  <inkml:trace contextRef="#ctx0" brushRef="#br0" timeOffset="888.07">2969 74 32767,'0'0'0,"-120"144"0,55-56 0,14-11 0,16-18 0,20-17 0</inkml:trace>
  <inkml:trace contextRef="#ctx0" brushRef="#br0" timeOffset="1353.77">3136 405 32767,'0'0'0,"-52"73"0,20-6 0,17-8 0,11-13 0,11-16 0,17-10 0,9-11 0,9-32 0,1-16 0,-5-17 0,-25 3 0,-10-4 0,-10 34 0,-21-4 0,-9 20 0,-11 27 0</inkml:trace>
  <inkml:trace contextRef="#ctx0" brushRef="#br0" timeOffset="1717.1">3305 679 32767,'-21'65'0,"-3"3"0,4-14 0,13-21 0</inkml:trace>
  <inkml:trace contextRef="#ctx0" brushRef="#br0" timeOffset="2326.99">3391 425 32767,'2'-1'0,"12"-3"0,0 1 0,-1 0 0,2 1 0,-1 1 0,18 0 0,-28 1 0,0 1 0,0-1 0,0 1 0,0 0 0,0 0 0,0 0 0,-1 1 0,1 0 0,0-1 0,-1 1 0,0 0 0,1 0 0,-1 1 0,0-1 0,0 1 0,0 0 0,0 0 0,-1 0 0,1 0 0,-1 0 0,0 0 0,1 1 0,-2-1 0,4 7 0,-3-4 0,0 1 0,0-1 0,-1 0 0,0 0 0,0 0 0,0 1 0,-1-1 0,0 0 0,0 1 0,-1-1 0,0 0 0,0 1 0,0-1 0,-1 0 0,0 0 0,-3 6 0,-6 13 0,-1-1 0,-25 37 0,24-42 0,0 2 0,-14 32 0,29-57 0,-1 0 0,0-1 0,0 1 0,0 0 0,0-1 0,-1 0 0,0 1 0,0-1 0,0 1 0,-1-1 0,1 1 0,-3-9 0,0 4 0,-1 0 0,0 0 0,0 0 0,-1 0 0,-9-13 0,11 18 0,-15-22 0,13 16 0,10 7 0,104 31 0,-43-20 0</inkml:trace>
  <inkml:trace contextRef="#ctx0" brushRef="#br0" timeOffset="2743.84">3702 493 32767,'0'0'0,"-19"91"0,44-51 0,9-1 0,1-1 0,-13-9 0,-18-9 0,-29-2 0,-28-6 0,-4-14 0,14-2 0</inkml:trace>
  <inkml:trace contextRef="#ctx0" brushRef="#br0" timeOffset="3113.33">3703 480 32767,'0'0'0,"88"-4"0,-3 4 0,-10 29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28:11.77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172 586 32767,'115'-248'0,"-98"204"0,-2-1 0,-1-1 0,11-80 0,-23 70 0,-2 55 0,0 0 0,1 1 0,-1-1 0,0 0 0,0 1 0,0-1 0,0 0 0,0 1 0,0-1 0,0 0 0,-1 1 0,1-1 0,0 0 0,0 1 0,0-1 0,-1 0 0,1 1 0,0-1 0,0 1 0,-1-1 0,1 0 0,-1 1 0,1-1 0,-1 1 0,1-1 0,-1 1 0,1 0 0,-1-1 0,1 1 0,-1-1 0,1 1 0,-1 0 0,1-1 0,-2 1 0,0 1 0,1 0 0,-1 0 0,1 0 0,-1 0 0,1 1 0,0-1 0,0 1 0,-1-1 0,1 1 0,0-1 0,0 1 0,-1 2 0,-12 24 0,1 0 0,1 0 0,1 2 0,-10 46 0,-18 135 0,32-170 0,-20 130 0,-6 226 0,32-379 0,1-11 0,-1 1 0,1 0 0,1 0 0,0 0 0,0-1 0,0 1 0,1 0 0,4 10 0,-6-47 0,-4-18 0,-2 1 0,-1-1 0,-3 1 0,-2 0 0,-2 1 0,-31-70 0,40 106 0,0 0 0,-1 0 0,0 1 0,0 0 0,-1 0 0,0 1 0,-15-13 0,20 13 0,14 3 0,31 1 0,-24 2 0,122-13 0,-91 12 0</inkml:trace>
  <inkml:trace contextRef="#ctx0" brushRef="#br0" timeOffset="332.27">386 579 32767,'0'0'0,"-28"80"0,10-16 0,4-7 0,9-24 0,7-17 0</inkml:trace>
  <inkml:trace contextRef="#ctx0" brushRef="#br0" timeOffset="664.85">370 423 32767</inkml:trace>
  <inkml:trace contextRef="#ctx0" brushRef="#br0" timeOffset="1050.66">633 436 32767,'72'4'0,"11"-3"0,0-1 0,-5 2 0,-14 0 0,-18-1 0,-21 1 0,-14-2 0</inkml:trace>
  <inkml:trace contextRef="#ctx0" brushRef="#br0" timeOffset="1389.28">965 324 32767,'0'0'0,"87"29"0,-47 0 0,-21 4 0,-21 7 0,-29 0 0,-18 2 0,-10 8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4-17T09:28:08.36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33 0 32767,'0'0'0,"47"98"0,-32-51 0,8-5 0,-1 6 0,2-7 0,0-10 0,-8-6 0,-5-13 0,-8-7 0,-5-11 0</inkml:trace>
  <inkml:trace contextRef="#ctx0" brushRef="#br0" timeOffset="416.78">227 56 32767,'0'0'0,"-51"81"0,15-31 0,-6 8 0,10-13 0,2 0 0,11-15 0,8-14 0,5-6 0,12-9 0</inkml:trace>
  <inkml:trace contextRef="#ctx0" brushRef="#br0" timeOffset="748.51">322 264 32767,'0'0'0,"-29"64"0,14-27 0,5-5 0,6-15 0,3-7 0</inkml:trace>
  <inkml:trace contextRef="#ctx0" brushRef="#br0" timeOffset="1087.08">323 127 32767,'0'0'0</inkml:trace>
  <inkml:trace contextRef="#ctx0" brushRef="#br0" timeOffset="1719.81">542 232 32767,'60'-3'0,"11"-2"0,4 2 0,-3 2 0,-7-1 0,-12 2 0</inkml:trace>
  <inkml:trace contextRef="#ctx0" brushRef="#br0" timeOffset="2106.16">837 129 32767,'0'0'0,"95"-2"0,-60 15 0,-15 11 0,-22 7 0,-26 8 0,-22 7 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B6BB-7C8A-4AD0-8D29-5D2A18463ACA}">
  <dimension ref="A1:O80"/>
  <sheetViews>
    <sheetView topLeftCell="A36" workbookViewId="0">
      <selection activeCell="B74" sqref="B74"/>
    </sheetView>
  </sheetViews>
  <sheetFormatPr defaultRowHeight="15" x14ac:dyDescent="0.25"/>
  <cols>
    <col min="2" max="2" width="11.7109375" customWidth="1"/>
    <col min="3" max="4" width="9.7109375" customWidth="1"/>
    <col min="5" max="5" width="9.85546875" customWidth="1"/>
    <col min="6" max="6" width="14.42578125" style="1" bestFit="1" customWidth="1"/>
    <col min="7" max="8" width="9.42578125" customWidth="1"/>
  </cols>
  <sheetData>
    <row r="1" spans="1:13" x14ac:dyDescent="0.25">
      <c r="A1" s="5" t="s">
        <v>15</v>
      </c>
      <c r="B1" s="4" t="s">
        <v>16</v>
      </c>
      <c r="C1" s="4"/>
      <c r="D1" s="4"/>
      <c r="E1" s="4"/>
      <c r="F1" s="3"/>
      <c r="G1" s="4"/>
      <c r="H1" s="4"/>
      <c r="I1" s="4"/>
      <c r="J1" s="4"/>
      <c r="K1" s="4"/>
      <c r="L1" t="s">
        <v>5</v>
      </c>
      <c r="M1" t="s">
        <v>6</v>
      </c>
    </row>
    <row r="2" spans="1:13" x14ac:dyDescent="0.25">
      <c r="D2">
        <v>10</v>
      </c>
      <c r="E2">
        <f>(D2-$G$2)^2</f>
        <v>0.70343392299687701</v>
      </c>
      <c r="F2" s="1" t="s">
        <v>0</v>
      </c>
      <c r="G2">
        <f>AVERAGE(D2:D32)</f>
        <v>9.1612903225806459</v>
      </c>
      <c r="L2">
        <f>(D2-$G$2)^3</f>
        <v>0.58997683864254147</v>
      </c>
      <c r="M2">
        <f>(D2-$G$2)^4</f>
        <v>0.49481928402277631</v>
      </c>
    </row>
    <row r="3" spans="1:13" x14ac:dyDescent="0.25">
      <c r="D3">
        <v>12</v>
      </c>
      <c r="E3">
        <f t="shared" ref="E3:E32" si="0">(D3-$G$2)^2</f>
        <v>8.0582726326742939</v>
      </c>
      <c r="F3" s="1" t="s">
        <v>1</v>
      </c>
      <c r="G3">
        <f>_xlfn.VAR.P(D2:D32)</f>
        <v>29.296566077003121</v>
      </c>
      <c r="H3">
        <f>SUM(E2:E32)/COUNT(E2:E32)</f>
        <v>29.296566077003121</v>
      </c>
      <c r="L3">
        <f t="shared" ref="L3:L32" si="1">(D3-$G$2)^3</f>
        <v>22.875096505656053</v>
      </c>
      <c r="M3">
        <f t="shared" ref="M3:M32" si="2">(D3-$G$2)^4</f>
        <v>64.935757822507497</v>
      </c>
    </row>
    <row r="4" spans="1:13" x14ac:dyDescent="0.25">
      <c r="D4">
        <v>12</v>
      </c>
      <c r="E4">
        <f t="shared" si="0"/>
        <v>8.0582726326742939</v>
      </c>
      <c r="F4" s="2" t="s">
        <v>2</v>
      </c>
      <c r="G4">
        <f>_xlfn.STDEV.P(D2:D32)</f>
        <v>5.412630236493448</v>
      </c>
      <c r="H4">
        <f>SQRT(H3)</f>
        <v>5.412630236493448</v>
      </c>
      <c r="L4">
        <f t="shared" si="1"/>
        <v>22.875096505656053</v>
      </c>
      <c r="M4">
        <f t="shared" si="2"/>
        <v>64.935757822507497</v>
      </c>
    </row>
    <row r="5" spans="1:13" x14ac:dyDescent="0.25">
      <c r="D5">
        <v>13</v>
      </c>
      <c r="E5">
        <f t="shared" si="0"/>
        <v>14.735691987513002</v>
      </c>
      <c r="F5" s="1" t="s">
        <v>3</v>
      </c>
      <c r="G5">
        <f>_xlfn.SKEW.P(D2:D32)</f>
        <v>-0.27271278528198112</v>
      </c>
      <c r="H5">
        <f>SUM(L2:L32)/COUNT(L2:L32)/G4^3</f>
        <v>-0.27271278528198134</v>
      </c>
      <c r="I5" t="s">
        <v>7</v>
      </c>
      <c r="L5">
        <f t="shared" si="1"/>
        <v>56.566043435936997</v>
      </c>
      <c r="M5">
        <f t="shared" si="2"/>
        <v>217.14061835085488</v>
      </c>
    </row>
    <row r="6" spans="1:13" x14ac:dyDescent="0.25">
      <c r="D6">
        <v>18</v>
      </c>
      <c r="E6">
        <f t="shared" si="0"/>
        <v>78.122788761706545</v>
      </c>
      <c r="F6" s="1" t="s">
        <v>4</v>
      </c>
      <c r="G6">
        <f>KURT(D2:D32)</f>
        <v>-0.66384853162754975</v>
      </c>
      <c r="H6">
        <f>SUM(M2:M32)/COUNT(M2:M32)/G4^4  -3</f>
        <v>-0.74900521633496986</v>
      </c>
      <c r="I6" t="s">
        <v>8</v>
      </c>
      <c r="L6">
        <f t="shared" si="1"/>
        <v>690.50464905508363</v>
      </c>
      <c r="M6">
        <f t="shared" si="2"/>
        <v>6103.1701239062222</v>
      </c>
    </row>
    <row r="7" spans="1:13" x14ac:dyDescent="0.25">
      <c r="D7">
        <v>8</v>
      </c>
      <c r="E7">
        <f t="shared" si="0"/>
        <v>1.3485952133194605</v>
      </c>
      <c r="G7" t="s">
        <v>9</v>
      </c>
      <c r="L7">
        <f t="shared" si="1"/>
        <v>-1.5661105703064713</v>
      </c>
      <c r="M7">
        <f t="shared" si="2"/>
        <v>1.8187090493881612</v>
      </c>
    </row>
    <row r="8" spans="1:13" x14ac:dyDescent="0.25">
      <c r="D8">
        <v>5</v>
      </c>
      <c r="E8">
        <f t="shared" si="0"/>
        <v>17.316337148803335</v>
      </c>
      <c r="L8">
        <f t="shared" si="1"/>
        <v>-72.058306199859047</v>
      </c>
      <c r="M8">
        <f t="shared" si="2"/>
        <v>299.85553225102643</v>
      </c>
    </row>
    <row r="9" spans="1:13" x14ac:dyDescent="0.25">
      <c r="D9">
        <v>8</v>
      </c>
      <c r="E9">
        <f t="shared" si="0"/>
        <v>1.3485952133194605</v>
      </c>
      <c r="L9">
        <f t="shared" si="1"/>
        <v>-1.5661105703064713</v>
      </c>
      <c r="M9">
        <f t="shared" si="2"/>
        <v>1.8187090493881612</v>
      </c>
    </row>
    <row r="10" spans="1:13" x14ac:dyDescent="0.25">
      <c r="D10">
        <v>10</v>
      </c>
      <c r="E10">
        <f t="shared" si="0"/>
        <v>0.70343392299687701</v>
      </c>
      <c r="G10" t="s">
        <v>10</v>
      </c>
      <c r="L10">
        <f t="shared" si="1"/>
        <v>0.58997683864254147</v>
      </c>
      <c r="M10">
        <f t="shared" si="2"/>
        <v>0.49481928402277631</v>
      </c>
    </row>
    <row r="11" spans="1:13" x14ac:dyDescent="0.25">
      <c r="D11">
        <v>4</v>
      </c>
      <c r="E11">
        <f t="shared" si="0"/>
        <v>26.638917793964627</v>
      </c>
      <c r="G11">
        <f>_xlfn.QUARTILE.INC(D2:D32,1)</f>
        <v>5.5</v>
      </c>
      <c r="L11">
        <f t="shared" si="1"/>
        <v>-137.49118861401101</v>
      </c>
      <c r="M11">
        <f t="shared" si="2"/>
        <v>709.63194123360518</v>
      </c>
    </row>
    <row r="12" spans="1:13" x14ac:dyDescent="0.25">
      <c r="D12">
        <v>8</v>
      </c>
      <c r="E12">
        <f t="shared" si="0"/>
        <v>1.3485952133194605</v>
      </c>
      <c r="G12">
        <f>_xlfn.QUARTILE.INC(D2:D32,2)</f>
        <v>10</v>
      </c>
      <c r="L12">
        <f t="shared" si="1"/>
        <v>-1.5661105703064713</v>
      </c>
      <c r="M12">
        <f t="shared" si="2"/>
        <v>1.8187090493881612</v>
      </c>
    </row>
    <row r="13" spans="1:13" x14ac:dyDescent="0.25">
      <c r="D13">
        <v>0</v>
      </c>
      <c r="E13">
        <f t="shared" si="0"/>
        <v>83.92924037460979</v>
      </c>
      <c r="G13">
        <f>_xlfn.QUARTILE.INC(D2:D32,3)</f>
        <v>13</v>
      </c>
      <c r="L13">
        <f t="shared" si="1"/>
        <v>-768.90013762545755</v>
      </c>
      <c r="M13">
        <f t="shared" si="2"/>
        <v>7044.1173898590305</v>
      </c>
    </row>
    <row r="14" spans="1:13" x14ac:dyDescent="0.25">
      <c r="D14">
        <v>13</v>
      </c>
      <c r="E14">
        <f t="shared" si="0"/>
        <v>14.735691987513002</v>
      </c>
      <c r="L14">
        <f t="shared" si="1"/>
        <v>56.566043435936997</v>
      </c>
      <c r="M14">
        <f t="shared" si="2"/>
        <v>217.14061835085488</v>
      </c>
    </row>
    <row r="15" spans="1:13" x14ac:dyDescent="0.25">
      <c r="D15">
        <v>0</v>
      </c>
      <c r="E15">
        <f t="shared" si="0"/>
        <v>83.92924037460979</v>
      </c>
      <c r="G15">
        <f>_xlfn.PERCENTILE.INC(D2:D32,0.45)</f>
        <v>10</v>
      </c>
      <c r="L15">
        <f t="shared" si="1"/>
        <v>-768.90013762545755</v>
      </c>
      <c r="M15">
        <f t="shared" si="2"/>
        <v>7044.1173898590305</v>
      </c>
    </row>
    <row r="16" spans="1:13" x14ac:dyDescent="0.25">
      <c r="D16">
        <v>1</v>
      </c>
      <c r="E16">
        <f t="shared" si="0"/>
        <v>66.606659729448509</v>
      </c>
      <c r="L16">
        <f t="shared" si="1"/>
        <v>-543.59628746937017</v>
      </c>
      <c r="M16">
        <f t="shared" si="2"/>
        <v>4436.4471203145376</v>
      </c>
    </row>
    <row r="17" spans="4:13" x14ac:dyDescent="0.25">
      <c r="D17">
        <v>7</v>
      </c>
      <c r="E17">
        <f t="shared" si="0"/>
        <v>4.6711758584807521</v>
      </c>
      <c r="L17">
        <f t="shared" si="1"/>
        <v>-10.09576717800679</v>
      </c>
      <c r="M17">
        <f t="shared" si="2"/>
        <v>21.819883900853391</v>
      </c>
    </row>
    <row r="18" spans="4:13" x14ac:dyDescent="0.25">
      <c r="D18">
        <v>11</v>
      </c>
      <c r="E18">
        <f t="shared" si="0"/>
        <v>3.3808532778355853</v>
      </c>
      <c r="L18">
        <f t="shared" si="1"/>
        <v>6.2164076398912353</v>
      </c>
      <c r="M18">
        <f t="shared" si="2"/>
        <v>11.430168886251622</v>
      </c>
    </row>
    <row r="19" spans="4:13" x14ac:dyDescent="0.25">
      <c r="D19">
        <v>20</v>
      </c>
      <c r="E19">
        <f t="shared" si="0"/>
        <v>117.47762747138395</v>
      </c>
      <c r="G19" t="s">
        <v>11</v>
      </c>
      <c r="L19">
        <f t="shared" si="1"/>
        <v>1273.3058977543551</v>
      </c>
      <c r="M19">
        <f t="shared" si="2"/>
        <v>13800.992956305266</v>
      </c>
    </row>
    <row r="20" spans="4:13" x14ac:dyDescent="0.25">
      <c r="D20">
        <v>11</v>
      </c>
      <c r="E20">
        <f t="shared" si="0"/>
        <v>3.3808532778355853</v>
      </c>
      <c r="G20">
        <f>_xlfn.MODE.SNGL(D2:D32)</f>
        <v>13</v>
      </c>
      <c r="L20">
        <f t="shared" si="1"/>
        <v>6.2164076398912353</v>
      </c>
      <c r="M20">
        <f t="shared" si="2"/>
        <v>11.430168886251622</v>
      </c>
    </row>
    <row r="21" spans="4:13" x14ac:dyDescent="0.25">
      <c r="D21">
        <v>13</v>
      </c>
      <c r="E21">
        <f t="shared" si="0"/>
        <v>14.735691987513002</v>
      </c>
      <c r="L21">
        <f t="shared" si="1"/>
        <v>56.566043435936997</v>
      </c>
      <c r="M21">
        <f t="shared" si="2"/>
        <v>217.14061835085488</v>
      </c>
    </row>
    <row r="22" spans="4:13" x14ac:dyDescent="0.25">
      <c r="D22">
        <v>13</v>
      </c>
      <c r="E22">
        <f t="shared" si="0"/>
        <v>14.735691987513002</v>
      </c>
      <c r="L22">
        <f t="shared" si="1"/>
        <v>56.566043435936997</v>
      </c>
      <c r="M22">
        <f t="shared" si="2"/>
        <v>217.14061835085488</v>
      </c>
    </row>
    <row r="23" spans="4:13" x14ac:dyDescent="0.25">
      <c r="D23">
        <v>6</v>
      </c>
      <c r="E23">
        <f t="shared" si="0"/>
        <v>9.9937565036420448</v>
      </c>
      <c r="L23">
        <f t="shared" si="1"/>
        <v>-31.593165721190989</v>
      </c>
      <c r="M23">
        <f t="shared" si="2"/>
        <v>99.875169054087664</v>
      </c>
    </row>
    <row r="24" spans="4:13" x14ac:dyDescent="0.25">
      <c r="D24">
        <v>13</v>
      </c>
      <c r="E24">
        <f t="shared" si="0"/>
        <v>14.735691987513002</v>
      </c>
      <c r="L24">
        <f t="shared" si="1"/>
        <v>56.566043435936997</v>
      </c>
      <c r="M24">
        <f t="shared" si="2"/>
        <v>217.14061835085488</v>
      </c>
    </row>
    <row r="25" spans="4:13" x14ac:dyDescent="0.25">
      <c r="D25">
        <v>0</v>
      </c>
      <c r="E25">
        <f t="shared" si="0"/>
        <v>83.92924037460979</v>
      </c>
      <c r="L25">
        <f t="shared" si="1"/>
        <v>-768.90013762545755</v>
      </c>
      <c r="M25">
        <f t="shared" si="2"/>
        <v>7044.1173898590305</v>
      </c>
    </row>
    <row r="26" spans="4:13" x14ac:dyDescent="0.25">
      <c r="D26">
        <v>1</v>
      </c>
      <c r="E26">
        <f t="shared" si="0"/>
        <v>66.606659729448509</v>
      </c>
      <c r="L26">
        <f t="shared" si="1"/>
        <v>-543.59628746937017</v>
      </c>
      <c r="M26">
        <f t="shared" si="2"/>
        <v>4436.4471203145376</v>
      </c>
    </row>
    <row r="27" spans="4:13" x14ac:dyDescent="0.25">
      <c r="D27">
        <v>14</v>
      </c>
      <c r="E27">
        <f t="shared" si="0"/>
        <v>23.413111342351709</v>
      </c>
      <c r="L27">
        <f t="shared" si="1"/>
        <v>113.28924843073406</v>
      </c>
      <c r="M27">
        <f t="shared" si="2"/>
        <v>548.17378272935821</v>
      </c>
    </row>
    <row r="28" spans="4:13" x14ac:dyDescent="0.25">
      <c r="D28">
        <v>1</v>
      </c>
      <c r="E28">
        <f t="shared" si="0"/>
        <v>66.606659729448509</v>
      </c>
      <c r="L28">
        <f t="shared" si="1"/>
        <v>-543.59628746937017</v>
      </c>
      <c r="M28">
        <f t="shared" si="2"/>
        <v>4436.4471203145376</v>
      </c>
    </row>
    <row r="29" spans="4:13" x14ac:dyDescent="0.25">
      <c r="D29">
        <v>10</v>
      </c>
      <c r="E29">
        <f t="shared" si="0"/>
        <v>0.70343392299687701</v>
      </c>
      <c r="L29">
        <f t="shared" si="1"/>
        <v>0.58997683864254147</v>
      </c>
      <c r="M29">
        <f t="shared" si="2"/>
        <v>0.49481928402277631</v>
      </c>
    </row>
    <row r="30" spans="4:13" x14ac:dyDescent="0.25">
      <c r="D30">
        <v>13</v>
      </c>
      <c r="E30">
        <f t="shared" si="0"/>
        <v>14.735691987513002</v>
      </c>
      <c r="L30">
        <f t="shared" si="1"/>
        <v>56.566043435936997</v>
      </c>
      <c r="M30">
        <f t="shared" si="2"/>
        <v>217.14061835085488</v>
      </c>
    </row>
    <row r="31" spans="4:13" x14ac:dyDescent="0.25">
      <c r="D31">
        <v>13</v>
      </c>
      <c r="E31">
        <f t="shared" si="0"/>
        <v>14.735691987513002</v>
      </c>
      <c r="L31">
        <f t="shared" si="1"/>
        <v>56.566043435936997</v>
      </c>
      <c r="M31">
        <f t="shared" si="2"/>
        <v>217.14061835085488</v>
      </c>
    </row>
    <row r="32" spans="4:13" x14ac:dyDescent="0.25">
      <c r="D32">
        <v>16</v>
      </c>
      <c r="E32">
        <f t="shared" si="0"/>
        <v>46.767950052029128</v>
      </c>
      <c r="L32">
        <f t="shared" si="1"/>
        <v>319.83243261387656</v>
      </c>
      <c r="M32">
        <f t="shared" si="2"/>
        <v>2187.2411520690912</v>
      </c>
    </row>
    <row r="33" spans="1:15" s="4" customFormat="1" x14ac:dyDescent="0.25">
      <c r="A33" s="5" t="s">
        <v>23</v>
      </c>
      <c r="B33" s="4" t="s">
        <v>65</v>
      </c>
    </row>
    <row r="34" spans="1:15" x14ac:dyDescent="0.25"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5.75" thickBot="1" x14ac:dyDescent="0.3">
      <c r="B35" s="4" t="s">
        <v>67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16.5" thickBot="1" x14ac:dyDescent="0.3">
      <c r="C36" s="46" t="s">
        <v>26</v>
      </c>
      <c r="D36" s="46" t="s">
        <v>27</v>
      </c>
      <c r="E36" s="46" t="s">
        <v>28</v>
      </c>
      <c r="F36" s="46" t="s">
        <v>29</v>
      </c>
      <c r="G36" s="46" t="s">
        <v>30</v>
      </c>
      <c r="H36" s="46" t="s">
        <v>31</v>
      </c>
      <c r="I36" s="46" t="s">
        <v>32</v>
      </c>
      <c r="J36" s="46" t="s">
        <v>33</v>
      </c>
    </row>
    <row r="37" spans="1:15" x14ac:dyDescent="0.25">
      <c r="B37" t="s">
        <v>34</v>
      </c>
      <c r="C37" s="13">
        <v>2</v>
      </c>
      <c r="D37" s="14">
        <v>0.5</v>
      </c>
      <c r="E37" s="15">
        <v>1</v>
      </c>
      <c r="F37" s="16">
        <v>0.25</v>
      </c>
      <c r="G37" s="17">
        <v>2</v>
      </c>
      <c r="H37" s="16">
        <v>1.5</v>
      </c>
      <c r="I37" s="17">
        <v>2.75</v>
      </c>
      <c r="J37" s="17">
        <v>0</v>
      </c>
    </row>
    <row r="38" spans="1:15" x14ac:dyDescent="0.25">
      <c r="B38" t="s">
        <v>35</v>
      </c>
      <c r="C38" s="18">
        <v>1</v>
      </c>
      <c r="D38" s="19">
        <v>2</v>
      </c>
      <c r="E38" s="20">
        <v>1.5</v>
      </c>
      <c r="F38" s="21">
        <v>0.5</v>
      </c>
      <c r="G38" s="22">
        <v>0.25</v>
      </c>
      <c r="H38" s="22">
        <v>2</v>
      </c>
      <c r="I38" s="22">
        <v>1.75</v>
      </c>
      <c r="J38" s="22">
        <v>2</v>
      </c>
    </row>
    <row r="39" spans="1:15" x14ac:dyDescent="0.25">
      <c r="B39" t="s">
        <v>36</v>
      </c>
      <c r="C39" s="18">
        <v>0</v>
      </c>
      <c r="D39" s="19">
        <v>1</v>
      </c>
      <c r="E39" s="20">
        <f>MAX(0,2)</f>
        <v>2</v>
      </c>
      <c r="F39" s="21">
        <v>0.5</v>
      </c>
      <c r="G39" s="22" t="s">
        <v>25</v>
      </c>
      <c r="H39" s="22">
        <v>1.75</v>
      </c>
      <c r="I39" s="22">
        <v>2.75</v>
      </c>
      <c r="J39" s="22">
        <v>2</v>
      </c>
    </row>
    <row r="40" spans="1:15" x14ac:dyDescent="0.25">
      <c r="B40" t="s">
        <v>37</v>
      </c>
      <c r="C40" s="18">
        <f>MAX(0,1)</f>
        <v>1</v>
      </c>
      <c r="D40" s="19">
        <v>1</v>
      </c>
      <c r="E40" s="20">
        <v>1.5</v>
      </c>
      <c r="F40" s="21">
        <v>1.5</v>
      </c>
      <c r="G40" s="22">
        <v>0.75</v>
      </c>
      <c r="H40" s="22">
        <v>2</v>
      </c>
      <c r="I40" s="22">
        <v>2.5</v>
      </c>
      <c r="J40" s="22">
        <v>2</v>
      </c>
    </row>
    <row r="41" spans="1:15" x14ac:dyDescent="0.25">
      <c r="B41" t="s">
        <v>38</v>
      </c>
      <c r="C41" s="18">
        <v>1</v>
      </c>
      <c r="D41" s="19">
        <v>2</v>
      </c>
      <c r="E41" s="20">
        <v>2</v>
      </c>
      <c r="F41" s="21">
        <v>1.75</v>
      </c>
      <c r="G41" s="22">
        <v>3</v>
      </c>
      <c r="H41" s="22">
        <v>2</v>
      </c>
      <c r="I41" s="22">
        <v>3</v>
      </c>
      <c r="J41" s="22">
        <v>2</v>
      </c>
    </row>
    <row r="42" spans="1:15" x14ac:dyDescent="0.25">
      <c r="B42" t="s">
        <v>39</v>
      </c>
      <c r="C42" s="18">
        <v>1</v>
      </c>
      <c r="D42" s="19">
        <v>1</v>
      </c>
      <c r="E42" s="20">
        <f>MAX(0,1.5)</f>
        <v>1.5</v>
      </c>
      <c r="F42" s="21">
        <f>MAX(0.5,1)</f>
        <v>1</v>
      </c>
      <c r="G42" s="22">
        <v>0</v>
      </c>
      <c r="H42" s="22">
        <f>MAX(0.75,1.5)</f>
        <v>1.5</v>
      </c>
      <c r="I42" s="22">
        <v>0.75</v>
      </c>
      <c r="J42" s="22">
        <v>1.5</v>
      </c>
    </row>
    <row r="43" spans="1:15" x14ac:dyDescent="0.25">
      <c r="B43" t="s">
        <v>40</v>
      </c>
      <c r="C43" s="18">
        <v>0</v>
      </c>
      <c r="D43" s="19">
        <v>0.5</v>
      </c>
      <c r="E43" s="20">
        <v>1</v>
      </c>
      <c r="F43" s="21">
        <v>0</v>
      </c>
      <c r="G43" s="22" t="s">
        <v>24</v>
      </c>
      <c r="H43" s="22">
        <v>1</v>
      </c>
      <c r="I43" s="22">
        <v>1.5</v>
      </c>
      <c r="J43" s="22">
        <v>1</v>
      </c>
    </row>
    <row r="44" spans="1:15" x14ac:dyDescent="0.25">
      <c r="B44" t="s">
        <v>41</v>
      </c>
      <c r="C44" s="18">
        <v>2</v>
      </c>
      <c r="D44" s="19">
        <v>1</v>
      </c>
      <c r="E44" s="20">
        <v>1</v>
      </c>
      <c r="F44" s="21">
        <v>0</v>
      </c>
      <c r="G44" s="22">
        <v>0</v>
      </c>
      <c r="H44" s="22">
        <v>2</v>
      </c>
      <c r="I44" s="22">
        <v>0.25</v>
      </c>
      <c r="J44" s="22">
        <v>2</v>
      </c>
    </row>
    <row r="45" spans="1:15" x14ac:dyDescent="0.25">
      <c r="B45" t="s">
        <v>42</v>
      </c>
      <c r="C45" s="18">
        <v>1.5</v>
      </c>
      <c r="D45" s="19">
        <v>0.5</v>
      </c>
      <c r="E45" s="20">
        <v>1</v>
      </c>
      <c r="F45" s="21">
        <f>MAX(0,0.5)</f>
        <v>0.5</v>
      </c>
      <c r="G45" s="22">
        <v>0.75</v>
      </c>
      <c r="H45" s="22">
        <v>0.5</v>
      </c>
      <c r="I45" s="22">
        <v>2</v>
      </c>
      <c r="J45" s="22">
        <v>2</v>
      </c>
    </row>
    <row r="46" spans="1:15" x14ac:dyDescent="0.25">
      <c r="B46" t="s">
        <v>43</v>
      </c>
      <c r="C46" s="18">
        <v>0</v>
      </c>
      <c r="D46" s="19">
        <v>0.5</v>
      </c>
      <c r="E46" s="20">
        <v>0</v>
      </c>
      <c r="F46" s="21">
        <v>0</v>
      </c>
      <c r="G46" s="22" t="s">
        <v>24</v>
      </c>
      <c r="H46" s="22">
        <v>0</v>
      </c>
      <c r="I46" s="22">
        <v>2.25</v>
      </c>
      <c r="J46" s="22">
        <v>1.5</v>
      </c>
    </row>
    <row r="47" spans="1:15" x14ac:dyDescent="0.25">
      <c r="B47" t="s">
        <v>44</v>
      </c>
      <c r="C47" s="18">
        <f>MAX(0,0)</f>
        <v>0</v>
      </c>
      <c r="D47" s="19">
        <f>MAX(0,0)</f>
        <v>0</v>
      </c>
      <c r="E47" s="20">
        <f>MAX(1,2)</f>
        <v>2</v>
      </c>
      <c r="F47" s="21">
        <f>MAX(0,0)</f>
        <v>0</v>
      </c>
      <c r="G47" s="22">
        <f>MAX(0.5,0.75)</f>
        <v>0.75</v>
      </c>
      <c r="H47" s="22">
        <f>MAX(1,1)</f>
        <v>1</v>
      </c>
      <c r="I47" s="22">
        <f>MAX(2,0.5)</f>
        <v>2</v>
      </c>
      <c r="J47" s="22">
        <f>MAX(1.5,2)</f>
        <v>2</v>
      </c>
    </row>
    <row r="48" spans="1:15" x14ac:dyDescent="0.25">
      <c r="B48" t="s">
        <v>45</v>
      </c>
      <c r="C48" s="47" t="s">
        <v>24</v>
      </c>
      <c r="D48" s="48" t="s">
        <v>24</v>
      </c>
      <c r="E48" s="49" t="s">
        <v>24</v>
      </c>
      <c r="F48" s="50" t="s">
        <v>24</v>
      </c>
      <c r="G48" s="51" t="s">
        <v>24</v>
      </c>
      <c r="H48" s="51" t="s">
        <v>24</v>
      </c>
      <c r="I48" s="51" t="s">
        <v>24</v>
      </c>
      <c r="J48" s="51" t="s">
        <v>24</v>
      </c>
    </row>
    <row r="49" spans="2:10" x14ac:dyDescent="0.25">
      <c r="B49" t="s">
        <v>46</v>
      </c>
      <c r="C49" s="18">
        <v>0.5</v>
      </c>
      <c r="D49" s="19">
        <v>1</v>
      </c>
      <c r="E49" s="20">
        <v>2</v>
      </c>
      <c r="F49" s="21">
        <v>1.25</v>
      </c>
      <c r="G49" s="22">
        <v>1</v>
      </c>
      <c r="H49" s="22">
        <v>1.75</v>
      </c>
      <c r="I49" s="22">
        <v>2.5</v>
      </c>
      <c r="J49" s="22">
        <v>1.5</v>
      </c>
    </row>
    <row r="50" spans="2:10" x14ac:dyDescent="0.25">
      <c r="B50" t="s">
        <v>47</v>
      </c>
      <c r="C50" s="47" t="s">
        <v>24</v>
      </c>
      <c r="D50" s="48" t="s">
        <v>24</v>
      </c>
      <c r="E50" s="49" t="s">
        <v>24</v>
      </c>
      <c r="F50" s="50" t="s">
        <v>24</v>
      </c>
      <c r="G50" s="51" t="s">
        <v>24</v>
      </c>
      <c r="H50" s="51" t="s">
        <v>24</v>
      </c>
      <c r="I50" s="51" t="s">
        <v>24</v>
      </c>
      <c r="J50" s="51" t="s">
        <v>24</v>
      </c>
    </row>
    <row r="51" spans="2:10" x14ac:dyDescent="0.25">
      <c r="B51" t="s">
        <v>48</v>
      </c>
      <c r="C51" s="18">
        <v>0.5</v>
      </c>
      <c r="D51" s="19">
        <v>0.5</v>
      </c>
      <c r="E51" s="20" t="s">
        <v>24</v>
      </c>
      <c r="F51" s="52" t="s">
        <v>24</v>
      </c>
      <c r="G51" s="53" t="s">
        <v>24</v>
      </c>
      <c r="H51" s="53" t="s">
        <v>24</v>
      </c>
      <c r="I51" s="53" t="s">
        <v>24</v>
      </c>
      <c r="J51" s="53" t="s">
        <v>24</v>
      </c>
    </row>
    <row r="52" spans="2:10" x14ac:dyDescent="0.25">
      <c r="B52" t="s">
        <v>49</v>
      </c>
      <c r="C52" s="18">
        <f>MAX(0,0)</f>
        <v>0</v>
      </c>
      <c r="D52" s="19">
        <f>MAX(0,0)</f>
        <v>0</v>
      </c>
      <c r="E52" s="20">
        <f>MAX(0,1.5)</f>
        <v>1.5</v>
      </c>
      <c r="F52" s="21">
        <f>MAX(0,0.5)</f>
        <v>0.5</v>
      </c>
      <c r="G52" s="22">
        <v>0.5</v>
      </c>
      <c r="H52" s="22">
        <v>1.25</v>
      </c>
      <c r="I52" s="22">
        <f>MAX(0.5,0)</f>
        <v>0.5</v>
      </c>
      <c r="J52" s="22">
        <f>MAX(1,2)</f>
        <v>2</v>
      </c>
    </row>
    <row r="53" spans="2:10" x14ac:dyDescent="0.25">
      <c r="B53" t="s">
        <v>50</v>
      </c>
      <c r="C53" s="18">
        <v>2</v>
      </c>
      <c r="D53" s="19">
        <v>0.75</v>
      </c>
      <c r="E53" s="20">
        <v>0.5</v>
      </c>
      <c r="F53" s="21">
        <v>0</v>
      </c>
      <c r="G53" s="22">
        <f>MAX(0.25,0.5)</f>
        <v>0.5</v>
      </c>
      <c r="H53" s="22">
        <v>2</v>
      </c>
      <c r="I53" s="22">
        <v>2.5</v>
      </c>
      <c r="J53" s="22">
        <v>2</v>
      </c>
    </row>
    <row r="54" spans="2:10" x14ac:dyDescent="0.25">
      <c r="B54" t="s">
        <v>51</v>
      </c>
      <c r="C54" s="18">
        <v>2</v>
      </c>
      <c r="D54" s="19">
        <v>2</v>
      </c>
      <c r="E54" s="20">
        <v>2</v>
      </c>
      <c r="F54" s="21">
        <v>2</v>
      </c>
      <c r="G54" s="22">
        <v>2.5</v>
      </c>
      <c r="H54" s="22">
        <v>2</v>
      </c>
      <c r="I54" s="22">
        <v>3</v>
      </c>
      <c r="J54" s="22">
        <v>2</v>
      </c>
    </row>
    <row r="55" spans="2:10" x14ac:dyDescent="0.25">
      <c r="B55" t="s">
        <v>52</v>
      </c>
      <c r="C55" s="18">
        <v>1</v>
      </c>
      <c r="D55" s="19">
        <v>0.5</v>
      </c>
      <c r="E55" s="20">
        <v>2</v>
      </c>
      <c r="F55" s="21">
        <v>1.5</v>
      </c>
      <c r="G55" s="22">
        <v>1</v>
      </c>
      <c r="H55" s="22">
        <v>2</v>
      </c>
      <c r="I55" s="22">
        <v>0.5</v>
      </c>
      <c r="J55" s="22">
        <v>2</v>
      </c>
    </row>
    <row r="56" spans="2:10" x14ac:dyDescent="0.25">
      <c r="B56" t="s">
        <v>53</v>
      </c>
      <c r="C56" s="18">
        <v>1</v>
      </c>
      <c r="D56" s="19">
        <v>1</v>
      </c>
      <c r="E56" s="20">
        <v>1.5</v>
      </c>
      <c r="F56" s="21">
        <v>1</v>
      </c>
      <c r="G56" s="22">
        <v>1.75</v>
      </c>
      <c r="H56" s="22">
        <v>1.5</v>
      </c>
      <c r="I56" s="22">
        <v>1.75</v>
      </c>
      <c r="J56" s="22">
        <v>2</v>
      </c>
    </row>
    <row r="57" spans="2:10" x14ac:dyDescent="0.25">
      <c r="B57" t="s">
        <v>54</v>
      </c>
      <c r="C57" s="18">
        <v>1</v>
      </c>
      <c r="D57" s="19">
        <v>0.5</v>
      </c>
      <c r="E57" s="20">
        <v>2</v>
      </c>
      <c r="F57" s="21">
        <v>1</v>
      </c>
      <c r="G57" s="22">
        <f>MAX(0.75,1.5)</f>
        <v>1.5</v>
      </c>
      <c r="H57" s="22">
        <v>1.5</v>
      </c>
      <c r="I57" s="22">
        <v>2.25</v>
      </c>
      <c r="J57" s="22">
        <v>2</v>
      </c>
    </row>
    <row r="58" spans="2:10" x14ac:dyDescent="0.25">
      <c r="B58" t="s">
        <v>55</v>
      </c>
      <c r="C58" s="18">
        <v>0</v>
      </c>
      <c r="D58" s="19">
        <v>0.5</v>
      </c>
      <c r="E58" s="20">
        <v>1</v>
      </c>
      <c r="F58" s="21">
        <v>0.75</v>
      </c>
      <c r="G58" s="22">
        <v>1</v>
      </c>
      <c r="H58" s="22">
        <v>0.5</v>
      </c>
      <c r="I58" s="22">
        <v>1.5</v>
      </c>
      <c r="J58" s="22">
        <v>0.5</v>
      </c>
    </row>
    <row r="59" spans="2:10" x14ac:dyDescent="0.25">
      <c r="B59" t="s">
        <v>56</v>
      </c>
      <c r="C59" s="18">
        <v>1.5</v>
      </c>
      <c r="D59" s="19">
        <v>2</v>
      </c>
      <c r="E59" s="20">
        <v>1.5</v>
      </c>
      <c r="F59" s="21">
        <v>1</v>
      </c>
      <c r="G59" s="22">
        <f>MAX(1,0.5)</f>
        <v>1</v>
      </c>
      <c r="H59" s="22">
        <v>1.75</v>
      </c>
      <c r="I59" s="22">
        <f>MAX(1.25,2)</f>
        <v>2</v>
      </c>
      <c r="J59" s="22">
        <v>2</v>
      </c>
    </row>
    <row r="60" spans="2:10" x14ac:dyDescent="0.25">
      <c r="B60" t="s">
        <v>57</v>
      </c>
      <c r="C60" s="47" t="s">
        <v>24</v>
      </c>
      <c r="D60" s="48" t="s">
        <v>24</v>
      </c>
      <c r="E60" s="49" t="s">
        <v>24</v>
      </c>
      <c r="F60" s="50" t="s">
        <v>24</v>
      </c>
      <c r="G60" s="51" t="s">
        <v>24</v>
      </c>
      <c r="H60" s="51" t="s">
        <v>24</v>
      </c>
      <c r="I60" s="51" t="s">
        <v>24</v>
      </c>
      <c r="J60" s="51" t="s">
        <v>24</v>
      </c>
    </row>
    <row r="61" spans="2:10" x14ac:dyDescent="0.25">
      <c r="B61" t="s">
        <v>58</v>
      </c>
      <c r="C61" s="18">
        <v>0</v>
      </c>
      <c r="D61" s="19" t="s">
        <v>24</v>
      </c>
      <c r="E61" s="20">
        <v>0</v>
      </c>
      <c r="F61" s="21">
        <v>0</v>
      </c>
      <c r="G61" s="22">
        <v>0</v>
      </c>
      <c r="H61" s="22">
        <v>1</v>
      </c>
      <c r="I61" s="22">
        <v>0</v>
      </c>
      <c r="J61" s="22">
        <v>0</v>
      </c>
    </row>
    <row r="62" spans="2:10" x14ac:dyDescent="0.25">
      <c r="B62" t="s">
        <v>59</v>
      </c>
      <c r="C62" s="18">
        <f>MAX(1.25)</f>
        <v>1.25</v>
      </c>
      <c r="D62" s="19">
        <v>1</v>
      </c>
      <c r="E62" s="20">
        <f>MAX(0,1.5)</f>
        <v>1.5</v>
      </c>
      <c r="F62" s="21">
        <v>2</v>
      </c>
      <c r="G62" s="22">
        <f>MAX(0.5,1)</f>
        <v>1</v>
      </c>
      <c r="H62" s="22">
        <v>1.75</v>
      </c>
      <c r="I62" s="22">
        <f>MAX(1.5,2.5)</f>
        <v>2.5</v>
      </c>
      <c r="J62" s="22">
        <v>2</v>
      </c>
    </row>
    <row r="63" spans="2:10" x14ac:dyDescent="0.25">
      <c r="B63" t="s">
        <v>60</v>
      </c>
      <c r="C63" s="18">
        <v>0.5</v>
      </c>
      <c r="D63" s="19">
        <v>0</v>
      </c>
      <c r="E63" s="20">
        <v>0</v>
      </c>
      <c r="F63" s="52">
        <v>0.5</v>
      </c>
      <c r="G63" s="53" t="s">
        <v>24</v>
      </c>
      <c r="H63" s="53" t="s">
        <v>24</v>
      </c>
      <c r="I63" s="53" t="s">
        <v>24</v>
      </c>
      <c r="J63" s="53" t="s">
        <v>24</v>
      </c>
    </row>
    <row r="64" spans="2:10" x14ac:dyDescent="0.25">
      <c r="B64" t="s">
        <v>61</v>
      </c>
      <c r="C64" s="18">
        <v>0</v>
      </c>
      <c r="D64" s="19">
        <f>MAX(0.5,0.5)</f>
        <v>0.5</v>
      </c>
      <c r="E64" s="20">
        <f>MAX(0,1.5)</f>
        <v>1.5</v>
      </c>
      <c r="F64" s="21">
        <v>0.5</v>
      </c>
      <c r="G64" s="22">
        <v>1.5</v>
      </c>
      <c r="H64" s="22">
        <v>1</v>
      </c>
      <c r="I64" s="22">
        <v>2.25</v>
      </c>
      <c r="J64" s="22">
        <v>2</v>
      </c>
    </row>
    <row r="65" spans="2:10" x14ac:dyDescent="0.25">
      <c r="B65" t="s">
        <v>62</v>
      </c>
      <c r="C65" s="18">
        <v>1.5</v>
      </c>
      <c r="D65" s="19">
        <v>0.5</v>
      </c>
      <c r="E65" s="20">
        <v>1</v>
      </c>
      <c r="F65" s="21">
        <v>0.75</v>
      </c>
      <c r="G65" s="22">
        <v>2.25</v>
      </c>
      <c r="H65" s="22">
        <v>2</v>
      </c>
      <c r="I65" s="22">
        <v>2.5</v>
      </c>
      <c r="J65" s="22">
        <v>2</v>
      </c>
    </row>
    <row r="66" spans="2:10" x14ac:dyDescent="0.25">
      <c r="B66" t="s">
        <v>63</v>
      </c>
      <c r="C66" s="18">
        <v>1</v>
      </c>
      <c r="D66" s="19">
        <v>0.5</v>
      </c>
      <c r="E66" s="20">
        <v>2</v>
      </c>
      <c r="F66" s="21">
        <v>0.5</v>
      </c>
      <c r="G66" s="22">
        <v>0.75</v>
      </c>
      <c r="H66" s="22">
        <v>1.75</v>
      </c>
      <c r="I66" s="22">
        <v>2.5</v>
      </c>
      <c r="J66" s="22">
        <v>2</v>
      </c>
    </row>
    <row r="67" spans="2:10" ht="15.75" thickBot="1" x14ac:dyDescent="0.3">
      <c r="B67" t="s">
        <v>64</v>
      </c>
      <c r="C67" s="23">
        <v>2</v>
      </c>
      <c r="D67" s="24">
        <v>2</v>
      </c>
      <c r="E67" s="25">
        <v>2</v>
      </c>
      <c r="F67" s="26">
        <v>0.75</v>
      </c>
      <c r="G67" s="27">
        <v>1.75</v>
      </c>
      <c r="H67" s="27">
        <v>1.25</v>
      </c>
      <c r="I67" s="27">
        <v>2.5</v>
      </c>
      <c r="J67" s="27">
        <v>1.5</v>
      </c>
    </row>
    <row r="68" spans="2:10" x14ac:dyDescent="0.25">
      <c r="C68" s="28"/>
      <c r="D68" s="29"/>
      <c r="E68" s="30"/>
      <c r="F68" s="31"/>
      <c r="G68" s="29"/>
      <c r="H68" s="29"/>
      <c r="I68" s="29"/>
      <c r="J68" s="29"/>
    </row>
    <row r="69" spans="2:10" ht="15.75" thickBot="1" x14ac:dyDescent="0.3">
      <c r="C69" s="32"/>
      <c r="D69" s="33"/>
      <c r="E69" s="34"/>
      <c r="F69" s="35"/>
      <c r="G69" s="33"/>
      <c r="H69" s="33"/>
      <c r="I69" s="33"/>
      <c r="J69" s="33"/>
    </row>
    <row r="70" spans="2:10" x14ac:dyDescent="0.25">
      <c r="B70" t="s">
        <v>68</v>
      </c>
      <c r="C70" s="36">
        <f t="shared" ref="C70:J70" si="3">COUNTA(C37:C69)-COUNTIF(C37:C69,"-")</f>
        <v>28</v>
      </c>
      <c r="D70" s="36">
        <f t="shared" si="3"/>
        <v>27</v>
      </c>
      <c r="E70" s="36">
        <f t="shared" si="3"/>
        <v>27</v>
      </c>
      <c r="F70" s="36">
        <f t="shared" si="3"/>
        <v>27</v>
      </c>
      <c r="G70" s="36">
        <f t="shared" si="3"/>
        <v>24</v>
      </c>
      <c r="H70" s="36">
        <f t="shared" si="3"/>
        <v>26</v>
      </c>
      <c r="I70" s="36">
        <f t="shared" si="3"/>
        <v>26</v>
      </c>
      <c r="J70" s="36">
        <f t="shared" si="3"/>
        <v>26</v>
      </c>
    </row>
    <row r="71" spans="2:10" x14ac:dyDescent="0.25">
      <c r="C71" s="37"/>
      <c r="D71" s="37"/>
      <c r="E71" s="37"/>
      <c r="F71" s="37"/>
      <c r="G71" s="37"/>
      <c r="H71" s="37"/>
      <c r="I71" s="37"/>
      <c r="J71" s="37"/>
    </row>
    <row r="72" spans="2:10" x14ac:dyDescent="0.25">
      <c r="B72" t="s">
        <v>69</v>
      </c>
      <c r="C72" s="38">
        <f t="shared" ref="C72:J72" si="4">IF(COUNT(C37:C69)&gt;0,SUM(C37:C69)/COUNT(C37:C69),)</f>
        <v>0.9017857142857143</v>
      </c>
      <c r="D72" s="38">
        <f t="shared" si="4"/>
        <v>0.86111111111111116</v>
      </c>
      <c r="E72" s="38">
        <f t="shared" si="4"/>
        <v>1.3518518518518519</v>
      </c>
      <c r="F72" s="38">
        <f t="shared" si="4"/>
        <v>0.7407407407407407</v>
      </c>
      <c r="G72" s="38">
        <f t="shared" si="4"/>
        <v>1.1086956521739131</v>
      </c>
      <c r="H72" s="38">
        <f t="shared" si="4"/>
        <v>1.4711538461538463</v>
      </c>
      <c r="I72" s="38">
        <f t="shared" si="4"/>
        <v>1.9326923076923077</v>
      </c>
      <c r="J72" s="38">
        <f t="shared" si="4"/>
        <v>1.6730769230769231</v>
      </c>
    </row>
    <row r="73" spans="2:10" x14ac:dyDescent="0.25">
      <c r="B73" t="s">
        <v>70</v>
      </c>
      <c r="C73" s="40">
        <f t="shared" ref="C73:J73" si="5">MAX(C37:C67)</f>
        <v>2</v>
      </c>
      <c r="D73" s="40">
        <f t="shared" si="5"/>
        <v>2</v>
      </c>
      <c r="E73" s="39">
        <f t="shared" si="5"/>
        <v>2</v>
      </c>
      <c r="F73" s="39">
        <f t="shared" si="5"/>
        <v>2</v>
      </c>
      <c r="G73" s="39">
        <f t="shared" si="5"/>
        <v>3</v>
      </c>
      <c r="H73" s="39">
        <f t="shared" si="5"/>
        <v>2</v>
      </c>
      <c r="I73" s="39">
        <f t="shared" si="5"/>
        <v>3</v>
      </c>
      <c r="J73" s="39">
        <f t="shared" si="5"/>
        <v>2</v>
      </c>
    </row>
    <row r="74" spans="2:10" x14ac:dyDescent="0.25">
      <c r="C74" s="44">
        <f t="shared" ref="C74:J74" si="6">COUNTIF(C37:C67,C73)</f>
        <v>5</v>
      </c>
      <c r="D74" s="44">
        <f t="shared" si="6"/>
        <v>5</v>
      </c>
      <c r="E74" s="44">
        <f t="shared" si="6"/>
        <v>9</v>
      </c>
      <c r="F74" s="44">
        <f t="shared" si="6"/>
        <v>2</v>
      </c>
      <c r="G74" s="44">
        <f t="shared" si="6"/>
        <v>1</v>
      </c>
      <c r="H74" s="44">
        <f t="shared" si="6"/>
        <v>8</v>
      </c>
      <c r="I74" s="41">
        <f t="shared" si="6"/>
        <v>2</v>
      </c>
      <c r="J74" s="41">
        <f t="shared" si="6"/>
        <v>18</v>
      </c>
    </row>
    <row r="75" spans="2:10" x14ac:dyDescent="0.25">
      <c r="C75" s="42">
        <f t="shared" ref="C75:J75" si="7">MODE(C37:C67)</f>
        <v>1</v>
      </c>
      <c r="D75" s="42">
        <f t="shared" si="7"/>
        <v>0.5</v>
      </c>
      <c r="E75" s="39">
        <f t="shared" si="7"/>
        <v>2</v>
      </c>
      <c r="F75" s="39">
        <f t="shared" si="7"/>
        <v>0.5</v>
      </c>
      <c r="G75" s="39">
        <f t="shared" si="7"/>
        <v>1</v>
      </c>
      <c r="H75" s="38">
        <f t="shared" si="7"/>
        <v>2</v>
      </c>
      <c r="I75" s="38">
        <f t="shared" si="7"/>
        <v>2.5</v>
      </c>
      <c r="J75" s="38">
        <f t="shared" si="7"/>
        <v>2</v>
      </c>
    </row>
    <row r="76" spans="2:10" x14ac:dyDescent="0.25">
      <c r="C76" s="45">
        <f t="shared" ref="C76:J76" si="8">SKEW(C37:C67)</f>
        <v>0.12979748228089782</v>
      </c>
      <c r="D76" s="45">
        <f t="shared" si="8"/>
        <v>0.82895348131393742</v>
      </c>
      <c r="E76" s="45">
        <f t="shared" si="8"/>
        <v>-0.88887031273052897</v>
      </c>
      <c r="F76" s="45">
        <f t="shared" si="8"/>
        <v>0.61731723259195292</v>
      </c>
      <c r="G76" s="45">
        <f t="shared" si="8"/>
        <v>0.64685047653532501</v>
      </c>
      <c r="H76" s="45">
        <f t="shared" si="8"/>
        <v>-1.0627041789543972</v>
      </c>
      <c r="I76" s="43">
        <f t="shared" si="8"/>
        <v>-0.99146600820582187</v>
      </c>
      <c r="J76" s="43">
        <f t="shared" si="8"/>
        <v>-1.9842571576639674</v>
      </c>
    </row>
    <row r="77" spans="2:10" x14ac:dyDescent="0.25">
      <c r="F77"/>
    </row>
    <row r="78" spans="2:10" x14ac:dyDescent="0.25">
      <c r="F78"/>
    </row>
    <row r="79" spans="2:10" x14ac:dyDescent="0.25">
      <c r="F79"/>
    </row>
    <row r="80" spans="2:10" x14ac:dyDescent="0.25">
      <c r="F80"/>
    </row>
  </sheetData>
  <sortState xmlns:xlrd2="http://schemas.microsoft.com/office/spreadsheetml/2017/richdata2" ref="O2:O32">
    <sortCondition ref="O2:O32"/>
  </sortState>
  <conditionalFormatting sqref="C70:J70">
    <cfRule type="cellIs" dxfId="1" priority="1" stopIfTrue="1" operator="lessThanOr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5803-0039-4CF9-8BE6-C5D4A6267FCD}">
  <dimension ref="A1:O33"/>
  <sheetViews>
    <sheetView zoomScaleNormal="100" workbookViewId="0">
      <selection activeCell="H16" sqref="H16"/>
    </sheetView>
  </sheetViews>
  <sheetFormatPr defaultRowHeight="15" x14ac:dyDescent="0.25"/>
  <cols>
    <col min="10" max="10" width="10.140625" customWidth="1"/>
    <col min="11" max="11" width="6.5703125" customWidth="1"/>
    <col min="12" max="12" width="3.140625" customWidth="1"/>
    <col min="13" max="13" width="7" customWidth="1"/>
  </cols>
  <sheetData>
    <row r="1" spans="1:15" s="4" customFormat="1" x14ac:dyDescent="0.25">
      <c r="A1" s="5" t="s">
        <v>12</v>
      </c>
      <c r="B1" s="4" t="s">
        <v>13</v>
      </c>
    </row>
    <row r="2" spans="1:15" s="4" customFormat="1" ht="15.75" thickBot="1" x14ac:dyDescent="0.3">
      <c r="A2" s="5"/>
      <c r="B2" s="4" t="s">
        <v>14</v>
      </c>
    </row>
    <row r="3" spans="1:15" x14ac:dyDescent="0.25">
      <c r="B3" s="6">
        <v>0</v>
      </c>
      <c r="D3" s="56" t="s">
        <v>71</v>
      </c>
    </row>
    <row r="4" spans="1:15" x14ac:dyDescent="0.25">
      <c r="B4" s="7">
        <v>0</v>
      </c>
      <c r="F4" s="1" t="s">
        <v>72</v>
      </c>
      <c r="G4">
        <f>AVERAGE(B3:B33)</f>
        <v>8.6451612903225801</v>
      </c>
      <c r="I4" s="55" t="s">
        <v>77</v>
      </c>
    </row>
    <row r="5" spans="1:15" x14ac:dyDescent="0.25">
      <c r="B5" s="7">
        <v>0</v>
      </c>
      <c r="F5" s="1" t="s">
        <v>73</v>
      </c>
      <c r="G5">
        <f>_xlfn.VAR.P(B3:B33)</f>
        <v>30.228928199791884</v>
      </c>
      <c r="K5">
        <f>G4-G6</f>
        <v>3.1470772422389315</v>
      </c>
      <c r="M5">
        <f>G4+G6</f>
        <v>14.143245338406228</v>
      </c>
    </row>
    <row r="6" spans="1:15" x14ac:dyDescent="0.25">
      <c r="B6" s="7">
        <v>0</v>
      </c>
      <c r="F6" s="1" t="s">
        <v>74</v>
      </c>
      <c r="G6">
        <f>G5^(1/2)</f>
        <v>5.4980840480836486</v>
      </c>
      <c r="I6" s="55" t="s">
        <v>78</v>
      </c>
      <c r="K6" s="55" t="s">
        <v>81</v>
      </c>
      <c r="L6" s="55" t="s">
        <v>79</v>
      </c>
      <c r="M6" s="55" t="s">
        <v>82</v>
      </c>
      <c r="N6" s="55" t="s">
        <v>80</v>
      </c>
    </row>
    <row r="7" spans="1:15" x14ac:dyDescent="0.25">
      <c r="B7" s="7">
        <v>1</v>
      </c>
      <c r="F7" s="1" t="s">
        <v>76</v>
      </c>
      <c r="G7">
        <f>_xlfn.SKEW.P(B3:B33)</f>
        <v>-0.18905581920042905</v>
      </c>
      <c r="I7" s="55" t="s">
        <v>83</v>
      </c>
    </row>
    <row r="8" spans="1:15" x14ac:dyDescent="0.25">
      <c r="B8" s="7">
        <v>1</v>
      </c>
      <c r="F8" s="1" t="s">
        <v>75</v>
      </c>
      <c r="G8">
        <f>KURT(B3:B33)</f>
        <v>-0.76930931089659893</v>
      </c>
      <c r="I8" s="55" t="s">
        <v>84</v>
      </c>
    </row>
    <row r="9" spans="1:15" x14ac:dyDescent="0.25">
      <c r="B9" s="7">
        <v>1</v>
      </c>
      <c r="F9" s="1"/>
    </row>
    <row r="10" spans="1:15" x14ac:dyDescent="0.25">
      <c r="B10" s="7">
        <v>4</v>
      </c>
      <c r="D10" s="56" t="s">
        <v>85</v>
      </c>
      <c r="F10" s="1"/>
      <c r="H10" t="s">
        <v>89</v>
      </c>
      <c r="J10">
        <f>COUNT(B3:B33)</f>
        <v>31</v>
      </c>
    </row>
    <row r="11" spans="1:15" x14ac:dyDescent="0.25">
      <c r="B11" s="7">
        <v>5</v>
      </c>
      <c r="E11" t="s">
        <v>86</v>
      </c>
      <c r="F11" s="1">
        <f>_xlfn.QUARTILE.INC(B3:B33,  2  )</f>
        <v>10</v>
      </c>
      <c r="G11" t="s">
        <v>90</v>
      </c>
      <c r="J11" s="55" t="s">
        <v>91</v>
      </c>
    </row>
    <row r="12" spans="1:15" x14ac:dyDescent="0.25">
      <c r="B12" s="7">
        <v>6</v>
      </c>
      <c r="E12" t="s">
        <v>87</v>
      </c>
      <c r="F12">
        <f>_xlfn.QUARTILE.INC($B$3:$B$33,  1  )</f>
        <v>4.5</v>
      </c>
      <c r="G12">
        <f>_xlfn.QUARTILE.INC($B$3:$B$33,  2  )</f>
        <v>10</v>
      </c>
      <c r="H12">
        <f>_xlfn.QUARTILE.INC($B$3:$B$33,  3  )</f>
        <v>13</v>
      </c>
      <c r="J12" s="55" t="s">
        <v>92</v>
      </c>
      <c r="O12" s="55" t="s">
        <v>99</v>
      </c>
    </row>
    <row r="13" spans="1:15" x14ac:dyDescent="0.25">
      <c r="B13" s="7">
        <v>7</v>
      </c>
      <c r="E13" t="s">
        <v>88</v>
      </c>
      <c r="F13" s="54">
        <v>0.4</v>
      </c>
      <c r="G13">
        <f>_xlfn.PERCENTILE.INC(B3:B33,  0.4  )</f>
        <v>8</v>
      </c>
      <c r="I13" s="55" t="s">
        <v>101</v>
      </c>
    </row>
    <row r="14" spans="1:15" x14ac:dyDescent="0.25">
      <c r="B14" s="7">
        <v>8</v>
      </c>
      <c r="E14" t="s">
        <v>100</v>
      </c>
      <c r="F14" s="54">
        <v>0.65</v>
      </c>
      <c r="G14">
        <f>_xlfn.PERCENTILE.INC(B3:B33,  0.65  )</f>
        <v>12</v>
      </c>
      <c r="I14" s="55" t="s">
        <v>102</v>
      </c>
    </row>
    <row r="15" spans="1:15" x14ac:dyDescent="0.25">
      <c r="B15" s="7">
        <v>8</v>
      </c>
      <c r="D15" s="56" t="s">
        <v>93</v>
      </c>
      <c r="E15" s="61">
        <f>_xlfn.MODE.SNGL(B3:B33)</f>
        <v>13</v>
      </c>
      <c r="F15" s="55" t="s">
        <v>94</v>
      </c>
    </row>
    <row r="16" spans="1:15" x14ac:dyDescent="0.25">
      <c r="B16" s="7">
        <v>8</v>
      </c>
    </row>
    <row r="17" spans="2:2" x14ac:dyDescent="0.25">
      <c r="B17" s="7">
        <v>10</v>
      </c>
    </row>
    <row r="18" spans="2:2" x14ac:dyDescent="0.25">
      <c r="B18" s="7">
        <v>10</v>
      </c>
    </row>
    <row r="19" spans="2:2" x14ac:dyDescent="0.25">
      <c r="B19" s="7">
        <v>10</v>
      </c>
    </row>
    <row r="20" spans="2:2" x14ac:dyDescent="0.25">
      <c r="B20" s="7">
        <v>11</v>
      </c>
    </row>
    <row r="21" spans="2:2" x14ac:dyDescent="0.25">
      <c r="B21" s="7">
        <v>11</v>
      </c>
    </row>
    <row r="22" spans="2:2" x14ac:dyDescent="0.25">
      <c r="B22" s="7">
        <v>12</v>
      </c>
    </row>
    <row r="23" spans="2:2" x14ac:dyDescent="0.25">
      <c r="B23" s="7">
        <v>12</v>
      </c>
    </row>
    <row r="24" spans="2:2" x14ac:dyDescent="0.25">
      <c r="B24" s="7">
        <v>13</v>
      </c>
    </row>
    <row r="25" spans="2:2" x14ac:dyDescent="0.25">
      <c r="B25" s="7">
        <v>13</v>
      </c>
    </row>
    <row r="26" spans="2:2" x14ac:dyDescent="0.25">
      <c r="B26" s="7">
        <v>13</v>
      </c>
    </row>
    <row r="27" spans="2:2" x14ac:dyDescent="0.25">
      <c r="B27" s="7">
        <v>13</v>
      </c>
    </row>
    <row r="28" spans="2:2" x14ac:dyDescent="0.25">
      <c r="B28" s="7">
        <v>13</v>
      </c>
    </row>
    <row r="29" spans="2:2" x14ac:dyDescent="0.25">
      <c r="B29" s="7">
        <v>13</v>
      </c>
    </row>
    <row r="30" spans="2:2" x14ac:dyDescent="0.25">
      <c r="B30" s="7">
        <v>13</v>
      </c>
    </row>
    <row r="31" spans="2:2" x14ac:dyDescent="0.25">
      <c r="B31" s="7">
        <v>14</v>
      </c>
    </row>
    <row r="32" spans="2:2" x14ac:dyDescent="0.25">
      <c r="B32" s="7">
        <v>18</v>
      </c>
    </row>
    <row r="33" spans="2:2" ht="15.75" thickBot="1" x14ac:dyDescent="0.3">
      <c r="B33" s="8">
        <v>20</v>
      </c>
    </row>
  </sheetData>
  <sortState xmlns:xlrd2="http://schemas.microsoft.com/office/spreadsheetml/2017/richdata2" ref="A3:B33">
    <sortCondition ref="B3:B33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E637-9D67-4AFC-A5AA-874CCE57D061}">
  <dimension ref="A1:N22"/>
  <sheetViews>
    <sheetView zoomScale="110" zoomScaleNormal="110" workbookViewId="0">
      <selection activeCell="M22" sqref="M22"/>
    </sheetView>
  </sheetViews>
  <sheetFormatPr defaultRowHeight="15" x14ac:dyDescent="0.25"/>
  <cols>
    <col min="3" max="3" width="15.42578125" customWidth="1"/>
    <col min="4" max="4" width="7.28515625" customWidth="1"/>
    <col min="5" max="7" width="8.7109375" customWidth="1"/>
    <col min="8" max="9" width="7.5703125" customWidth="1"/>
    <col min="10" max="10" width="8.28515625" customWidth="1"/>
  </cols>
  <sheetData>
    <row r="1" spans="1:13" s="4" customFormat="1" x14ac:dyDescent="0.25">
      <c r="A1" s="5" t="s">
        <v>20</v>
      </c>
      <c r="C1" s="4" t="s">
        <v>19</v>
      </c>
    </row>
    <row r="2" spans="1:13" s="4" customFormat="1" x14ac:dyDescent="0.25">
      <c r="C2" s="4" t="s">
        <v>22</v>
      </c>
    </row>
    <row r="3" spans="1:13" s="4" customFormat="1" x14ac:dyDescent="0.25">
      <c r="C3" s="4" t="s">
        <v>21</v>
      </c>
    </row>
    <row r="4" spans="1:13" x14ac:dyDescent="0.25">
      <c r="C4" s="9" t="s">
        <v>17</v>
      </c>
      <c r="D4" s="10">
        <v>0</v>
      </c>
      <c r="E4" s="10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t="s">
        <v>96</v>
      </c>
    </row>
    <row r="5" spans="1:13" ht="45" x14ac:dyDescent="0.25">
      <c r="C5" s="11" t="s">
        <v>18</v>
      </c>
      <c r="D5" s="12">
        <v>4</v>
      </c>
      <c r="E5" s="12">
        <v>28</v>
      </c>
      <c r="F5" s="12">
        <v>10</v>
      </c>
      <c r="G5" s="12">
        <v>7</v>
      </c>
      <c r="H5" s="12">
        <v>6</v>
      </c>
      <c r="I5" s="12">
        <v>4</v>
      </c>
      <c r="J5" s="12">
        <v>1</v>
      </c>
      <c r="K5">
        <f>SUM(D5:J5)</f>
        <v>60</v>
      </c>
    </row>
    <row r="6" spans="1:13" s="62" customFormat="1" ht="30.75" thickBot="1" x14ac:dyDescent="0.3">
      <c r="A6" s="68"/>
      <c r="B6" s="68"/>
      <c r="C6" s="69" t="s">
        <v>109</v>
      </c>
      <c r="D6" s="70"/>
      <c r="E6" s="70"/>
      <c r="F6" s="70"/>
      <c r="G6" s="70"/>
      <c r="H6" s="70"/>
      <c r="I6" s="70"/>
      <c r="J6" s="70"/>
      <c r="K6" s="68"/>
      <c r="L6" s="68"/>
      <c r="M6" s="68"/>
    </row>
    <row r="7" spans="1:13" ht="15.75" thickBot="1" x14ac:dyDescent="0.3">
      <c r="C7" s="67" t="s">
        <v>95</v>
      </c>
      <c r="D7">
        <f>D4*D5</f>
        <v>0</v>
      </c>
      <c r="E7">
        <f t="shared" ref="E7:J7" si="0">E4*E5</f>
        <v>28</v>
      </c>
      <c r="F7">
        <f t="shared" si="0"/>
        <v>20</v>
      </c>
      <c r="G7">
        <f t="shared" si="0"/>
        <v>21</v>
      </c>
      <c r="H7">
        <f t="shared" si="0"/>
        <v>24</v>
      </c>
      <c r="I7">
        <f t="shared" si="0"/>
        <v>20</v>
      </c>
      <c r="J7">
        <f t="shared" si="0"/>
        <v>6</v>
      </c>
      <c r="K7" s="58">
        <f>SUM(D7:J7)/K5</f>
        <v>1.9833333333333334</v>
      </c>
      <c r="L7" t="s">
        <v>72</v>
      </c>
    </row>
    <row r="8" spans="1:13" ht="15.75" thickBot="1" x14ac:dyDescent="0.3">
      <c r="L8" s="55" t="s">
        <v>97</v>
      </c>
    </row>
    <row r="9" spans="1:13" ht="15.75" thickBot="1" x14ac:dyDescent="0.3">
      <c r="D9">
        <f>(D4-$K$7)^2*D5</f>
        <v>15.734444444444446</v>
      </c>
      <c r="E9">
        <f t="shared" ref="E9:J9" si="1">(E4-$K$7)^2*E5</f>
        <v>27.074444444444449</v>
      </c>
      <c r="F9">
        <f t="shared" si="1"/>
        <v>2.7777777777777584E-3</v>
      </c>
      <c r="G9">
        <f t="shared" si="1"/>
        <v>7.2352777777777773</v>
      </c>
      <c r="H9">
        <f t="shared" si="1"/>
        <v>24.401666666666664</v>
      </c>
      <c r="I9">
        <f t="shared" si="1"/>
        <v>36.401111111111106</v>
      </c>
      <c r="J9">
        <f t="shared" si="1"/>
        <v>16.133611111111112</v>
      </c>
      <c r="K9" s="57">
        <f>SUM(D9:J9)/K5</f>
        <v>2.1163888888888889</v>
      </c>
      <c r="L9" t="s">
        <v>73</v>
      </c>
    </row>
    <row r="10" spans="1:13" x14ac:dyDescent="0.25">
      <c r="K10" s="55">
        <f>K9^(1/2)</f>
        <v>1.4547813886934657</v>
      </c>
      <c r="L10" t="s">
        <v>74</v>
      </c>
    </row>
    <row r="11" spans="1:13" x14ac:dyDescent="0.25">
      <c r="L11" s="55" t="s">
        <v>98</v>
      </c>
    </row>
    <row r="13" spans="1:13" ht="15.75" thickBot="1" x14ac:dyDescent="0.3"/>
    <row r="14" spans="1:13" x14ac:dyDescent="0.25">
      <c r="D14">
        <f>(D4-$K$7)^3*D5</f>
        <v>-31.206648148148151</v>
      </c>
      <c r="E14">
        <f t="shared" ref="E14:J14" si="2">(E4-$K$7)^3*E5</f>
        <v>-26.623203703703709</v>
      </c>
      <c r="F14">
        <f t="shared" si="2"/>
        <v>4.6296296296295806E-5</v>
      </c>
      <c r="G14">
        <f t="shared" si="2"/>
        <v>7.3558657407407395</v>
      </c>
      <c r="H14">
        <f t="shared" si="2"/>
        <v>49.210027777777768</v>
      </c>
      <c r="I14">
        <f t="shared" si="2"/>
        <v>109.8100185185185</v>
      </c>
      <c r="J14">
        <f t="shared" si="2"/>
        <v>64.803337962962971</v>
      </c>
      <c r="K14" s="59">
        <f>SUM(D14:J14)   /K5     /K10^3</f>
        <v>0.9383783829694976</v>
      </c>
      <c r="L14" s="66" t="s">
        <v>103</v>
      </c>
    </row>
    <row r="15" spans="1:13" ht="15.75" thickBot="1" x14ac:dyDescent="0.3">
      <c r="D15">
        <f>(D4-$K$7)^4*D5</f>
        <v>61.893185493827168</v>
      </c>
      <c r="E15">
        <f t="shared" ref="E15:J15" si="3">(E4-$K$7)^4*E5</f>
        <v>26.179483641975317</v>
      </c>
      <c r="F15">
        <f t="shared" si="3"/>
        <v>7.7160493827159409E-7</v>
      </c>
      <c r="G15">
        <f t="shared" si="3"/>
        <v>7.4784635030864184</v>
      </c>
      <c r="H15">
        <f t="shared" si="3"/>
        <v>99.240222685185159</v>
      </c>
      <c r="I15">
        <f t="shared" si="3"/>
        <v>331.2602225308641</v>
      </c>
      <c r="J15">
        <f t="shared" si="3"/>
        <v>260.29340748456792</v>
      </c>
      <c r="K15" s="60">
        <f>SUM(D15:J15)   /K5   /K10^4   - 3</f>
        <v>-7.4022878642465706E-2</v>
      </c>
    </row>
    <row r="19" spans="1:14" x14ac:dyDescent="0.25">
      <c r="A19" s="68"/>
      <c r="B19" s="68"/>
      <c r="C19" s="71" t="s">
        <v>110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4" x14ac:dyDescent="0.25">
      <c r="D20" t="s">
        <v>105</v>
      </c>
      <c r="E20">
        <f>K5*0.25</f>
        <v>15</v>
      </c>
      <c r="F20">
        <f>60*0.5</f>
        <v>30</v>
      </c>
      <c r="G20">
        <f>K5*0.75</f>
        <v>45</v>
      </c>
    </row>
    <row r="21" spans="1:14" x14ac:dyDescent="0.25">
      <c r="D21" t="s">
        <v>104</v>
      </c>
      <c r="E21" t="s">
        <v>106</v>
      </c>
      <c r="F21" t="s">
        <v>106</v>
      </c>
      <c r="G21" t="s">
        <v>107</v>
      </c>
      <c r="I21" s="66" t="s">
        <v>108</v>
      </c>
    </row>
    <row r="22" spans="1:14" x14ac:dyDescent="0.25">
      <c r="E22" s="72" t="s">
        <v>111</v>
      </c>
      <c r="F22" s="72" t="s">
        <v>112</v>
      </c>
      <c r="G22" s="72" t="s">
        <v>113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620F-5EAB-45BD-9FAE-05F1B4D1A6E8}">
  <dimension ref="A1:P44"/>
  <sheetViews>
    <sheetView tabSelected="1" workbookViewId="0">
      <selection activeCell="Q35" sqref="Q34:Q35"/>
    </sheetView>
  </sheetViews>
  <sheetFormatPr defaultRowHeight="15" x14ac:dyDescent="0.25"/>
  <cols>
    <col min="1" max="1" width="9.140625" style="74"/>
    <col min="2" max="2" width="13.5703125" style="74" customWidth="1"/>
    <col min="3" max="8" width="9.5703125" style="74" bestFit="1" customWidth="1"/>
    <col min="9" max="16384" width="9.140625" style="74"/>
  </cols>
  <sheetData>
    <row r="1" spans="1:16" s="73" customFormat="1" x14ac:dyDescent="0.25">
      <c r="A1" s="63" t="s">
        <v>23</v>
      </c>
      <c r="B1" s="73" t="s">
        <v>65</v>
      </c>
    </row>
    <row r="2" spans="1:16" x14ac:dyDescent="0.25">
      <c r="B2" s="73" t="s">
        <v>66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6" ht="15.75" thickBot="1" x14ac:dyDescent="0.3">
      <c r="B3" s="73" t="s">
        <v>67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ht="16.5" thickBot="1" x14ac:dyDescent="0.3">
      <c r="C4" s="75" t="s">
        <v>26</v>
      </c>
      <c r="D4" s="75" t="s">
        <v>27</v>
      </c>
      <c r="E4" s="75" t="s">
        <v>28</v>
      </c>
      <c r="F4" s="75" t="s">
        <v>29</v>
      </c>
      <c r="G4" s="75" t="s">
        <v>30</v>
      </c>
      <c r="H4" s="75" t="s">
        <v>31</v>
      </c>
      <c r="I4" s="75" t="s">
        <v>32</v>
      </c>
      <c r="J4" s="75" t="s">
        <v>33</v>
      </c>
      <c r="L4" s="76"/>
      <c r="M4" s="73"/>
      <c r="N4" s="73"/>
      <c r="O4" s="73"/>
      <c r="P4" s="73"/>
    </row>
    <row r="5" spans="1:16" x14ac:dyDescent="0.25">
      <c r="B5" s="74" t="s">
        <v>34</v>
      </c>
      <c r="C5" s="77">
        <v>2</v>
      </c>
      <c r="D5" s="78">
        <v>0.5</v>
      </c>
      <c r="E5" s="79">
        <v>1</v>
      </c>
      <c r="F5" s="78">
        <v>0.25</v>
      </c>
      <c r="G5" s="79">
        <v>2</v>
      </c>
      <c r="H5" s="78">
        <v>1.5</v>
      </c>
      <c r="I5" s="79">
        <v>2.75</v>
      </c>
      <c r="J5" s="79">
        <v>0</v>
      </c>
    </row>
    <row r="6" spans="1:16" x14ac:dyDescent="0.25">
      <c r="B6" s="74" t="s">
        <v>35</v>
      </c>
      <c r="C6" s="80">
        <v>1</v>
      </c>
      <c r="D6" s="81">
        <v>2</v>
      </c>
      <c r="E6" s="82">
        <v>1.5</v>
      </c>
      <c r="F6" s="82">
        <v>0.5</v>
      </c>
      <c r="G6" s="81">
        <v>0.25</v>
      </c>
      <c r="H6" s="81">
        <v>2</v>
      </c>
      <c r="I6" s="81">
        <v>1.75</v>
      </c>
      <c r="J6" s="81">
        <v>2</v>
      </c>
    </row>
    <row r="7" spans="1:16" x14ac:dyDescent="0.25">
      <c r="B7" s="74" t="s">
        <v>36</v>
      </c>
      <c r="C7" s="80">
        <v>0</v>
      </c>
      <c r="D7" s="81">
        <v>1</v>
      </c>
      <c r="E7" s="82">
        <f>MAX(0,2)</f>
        <v>2</v>
      </c>
      <c r="F7" s="82">
        <v>0.5</v>
      </c>
      <c r="G7" s="81" t="s">
        <v>25</v>
      </c>
      <c r="H7" s="81">
        <v>1.75</v>
      </c>
      <c r="I7" s="81">
        <v>2.75</v>
      </c>
      <c r="J7" s="81">
        <v>2</v>
      </c>
    </row>
    <row r="8" spans="1:16" x14ac:dyDescent="0.25">
      <c r="B8" s="74" t="s">
        <v>37</v>
      </c>
      <c r="C8" s="80">
        <f>MAX(0,1)</f>
        <v>1</v>
      </c>
      <c r="D8" s="81">
        <v>1</v>
      </c>
      <c r="E8" s="82">
        <v>1.5</v>
      </c>
      <c r="F8" s="82">
        <v>1.5</v>
      </c>
      <c r="G8" s="81">
        <v>0.75</v>
      </c>
      <c r="H8" s="81">
        <v>2</v>
      </c>
      <c r="I8" s="81">
        <v>2.5</v>
      </c>
      <c r="J8" s="81">
        <v>2</v>
      </c>
    </row>
    <row r="9" spans="1:16" x14ac:dyDescent="0.25">
      <c r="B9" s="74" t="s">
        <v>38</v>
      </c>
      <c r="C9" s="80">
        <v>1</v>
      </c>
      <c r="D9" s="81">
        <v>2</v>
      </c>
      <c r="E9" s="82">
        <v>2</v>
      </c>
      <c r="F9" s="82">
        <v>1.75</v>
      </c>
      <c r="G9" s="81">
        <v>3</v>
      </c>
      <c r="H9" s="81">
        <v>2</v>
      </c>
      <c r="I9" s="81">
        <v>3</v>
      </c>
      <c r="J9" s="81">
        <v>2</v>
      </c>
    </row>
    <row r="10" spans="1:16" x14ac:dyDescent="0.25">
      <c r="B10" s="74" t="s">
        <v>39</v>
      </c>
      <c r="C10" s="80">
        <v>1</v>
      </c>
      <c r="D10" s="81">
        <v>1</v>
      </c>
      <c r="E10" s="82">
        <f>MAX(0,1.5)</f>
        <v>1.5</v>
      </c>
      <c r="F10" s="82">
        <f>MAX(0.5,1)</f>
        <v>1</v>
      </c>
      <c r="G10" s="81">
        <v>0</v>
      </c>
      <c r="H10" s="81">
        <f>MAX(0.75,1.5)</f>
        <v>1.5</v>
      </c>
      <c r="I10" s="81">
        <v>0.75</v>
      </c>
      <c r="J10" s="81">
        <v>1.5</v>
      </c>
    </row>
    <row r="11" spans="1:16" x14ac:dyDescent="0.25">
      <c r="B11" s="74" t="s">
        <v>40</v>
      </c>
      <c r="C11" s="80">
        <v>0</v>
      </c>
      <c r="D11" s="81">
        <v>0.5</v>
      </c>
      <c r="E11" s="82">
        <v>1</v>
      </c>
      <c r="F11" s="82">
        <v>0</v>
      </c>
      <c r="G11" s="81" t="s">
        <v>24</v>
      </c>
      <c r="H11" s="81">
        <v>1</v>
      </c>
      <c r="I11" s="81">
        <v>1.5</v>
      </c>
      <c r="J11" s="81">
        <v>1</v>
      </c>
    </row>
    <row r="12" spans="1:16" x14ac:dyDescent="0.25">
      <c r="B12" s="74" t="s">
        <v>41</v>
      </c>
      <c r="C12" s="80">
        <v>2</v>
      </c>
      <c r="D12" s="81">
        <v>1</v>
      </c>
      <c r="E12" s="82">
        <v>1</v>
      </c>
      <c r="F12" s="82">
        <v>0</v>
      </c>
      <c r="G12" s="81">
        <v>0</v>
      </c>
      <c r="H12" s="81">
        <v>2</v>
      </c>
      <c r="I12" s="81">
        <v>0.25</v>
      </c>
      <c r="J12" s="81">
        <v>2</v>
      </c>
    </row>
    <row r="13" spans="1:16" x14ac:dyDescent="0.25">
      <c r="B13" s="74" t="s">
        <v>42</v>
      </c>
      <c r="C13" s="80">
        <v>1.5</v>
      </c>
      <c r="D13" s="81">
        <v>0.5</v>
      </c>
      <c r="E13" s="82">
        <v>1</v>
      </c>
      <c r="F13" s="82">
        <f>MAX(0,0.5)</f>
        <v>0.5</v>
      </c>
      <c r="G13" s="81">
        <v>0.75</v>
      </c>
      <c r="H13" s="81">
        <v>0.5</v>
      </c>
      <c r="I13" s="81">
        <v>2</v>
      </c>
      <c r="J13" s="81">
        <v>2</v>
      </c>
    </row>
    <row r="14" spans="1:16" x14ac:dyDescent="0.25">
      <c r="B14" s="74" t="s">
        <v>43</v>
      </c>
      <c r="C14" s="80">
        <v>0</v>
      </c>
      <c r="D14" s="81">
        <v>0.5</v>
      </c>
      <c r="E14" s="82">
        <v>0</v>
      </c>
      <c r="F14" s="82">
        <v>0</v>
      </c>
      <c r="G14" s="81" t="s">
        <v>24</v>
      </c>
      <c r="H14" s="81">
        <v>0</v>
      </c>
      <c r="I14" s="81">
        <v>2.25</v>
      </c>
      <c r="J14" s="81">
        <v>1.5</v>
      </c>
    </row>
    <row r="15" spans="1:16" x14ac:dyDescent="0.25">
      <c r="B15" s="74" t="s">
        <v>44</v>
      </c>
      <c r="C15" s="80">
        <f>MAX(0,0)</f>
        <v>0</v>
      </c>
      <c r="D15" s="81">
        <f>MAX(0,0)</f>
        <v>0</v>
      </c>
      <c r="E15" s="82">
        <f>MAX(1,2)</f>
        <v>2</v>
      </c>
      <c r="F15" s="82">
        <f>MAX(0,0)</f>
        <v>0</v>
      </c>
      <c r="G15" s="81">
        <f>MAX(0.5,0.75)</f>
        <v>0.75</v>
      </c>
      <c r="H15" s="81">
        <f>MAX(1,1)</f>
        <v>1</v>
      </c>
      <c r="I15" s="81">
        <f>MAX(2,0.5)</f>
        <v>2</v>
      </c>
      <c r="J15" s="81">
        <f>MAX(1.5,2)</f>
        <v>2</v>
      </c>
    </row>
    <row r="16" spans="1:16" x14ac:dyDescent="0.25">
      <c r="B16" s="74" t="s">
        <v>45</v>
      </c>
      <c r="C16" s="83" t="s">
        <v>24</v>
      </c>
      <c r="D16" s="65" t="s">
        <v>24</v>
      </c>
      <c r="E16" s="64" t="s">
        <v>24</v>
      </c>
      <c r="F16" s="64" t="s">
        <v>24</v>
      </c>
      <c r="G16" s="65" t="s">
        <v>24</v>
      </c>
      <c r="H16" s="65" t="s">
        <v>24</v>
      </c>
      <c r="I16" s="65" t="s">
        <v>24</v>
      </c>
      <c r="J16" s="65" t="s">
        <v>24</v>
      </c>
    </row>
    <row r="17" spans="2:10" x14ac:dyDescent="0.25">
      <c r="B17" s="74" t="s">
        <v>46</v>
      </c>
      <c r="C17" s="80">
        <v>0.5</v>
      </c>
      <c r="D17" s="81">
        <v>1</v>
      </c>
      <c r="E17" s="82">
        <v>2</v>
      </c>
      <c r="F17" s="82">
        <v>1.25</v>
      </c>
      <c r="G17" s="81">
        <v>1</v>
      </c>
      <c r="H17" s="81">
        <v>1.75</v>
      </c>
      <c r="I17" s="81">
        <v>2.5</v>
      </c>
      <c r="J17" s="81">
        <v>1.5</v>
      </c>
    </row>
    <row r="18" spans="2:10" x14ac:dyDescent="0.25">
      <c r="B18" s="74" t="s">
        <v>47</v>
      </c>
      <c r="C18" s="83" t="s">
        <v>24</v>
      </c>
      <c r="D18" s="65" t="s">
        <v>24</v>
      </c>
      <c r="E18" s="64" t="s">
        <v>24</v>
      </c>
      <c r="F18" s="64" t="s">
        <v>24</v>
      </c>
      <c r="G18" s="65" t="s">
        <v>24</v>
      </c>
      <c r="H18" s="65" t="s">
        <v>24</v>
      </c>
      <c r="I18" s="65" t="s">
        <v>24</v>
      </c>
      <c r="J18" s="65" t="s">
        <v>24</v>
      </c>
    </row>
    <row r="19" spans="2:10" x14ac:dyDescent="0.25">
      <c r="B19" s="74" t="s">
        <v>48</v>
      </c>
      <c r="C19" s="80">
        <v>0.5</v>
      </c>
      <c r="D19" s="81">
        <v>0.5</v>
      </c>
      <c r="E19" s="82" t="s">
        <v>24</v>
      </c>
      <c r="F19" s="82" t="s">
        <v>24</v>
      </c>
      <c r="G19" s="81" t="s">
        <v>24</v>
      </c>
      <c r="H19" s="81" t="s">
        <v>24</v>
      </c>
      <c r="I19" s="81" t="s">
        <v>24</v>
      </c>
      <c r="J19" s="81" t="s">
        <v>24</v>
      </c>
    </row>
    <row r="20" spans="2:10" x14ac:dyDescent="0.25">
      <c r="B20" s="74" t="s">
        <v>49</v>
      </c>
      <c r="C20" s="80">
        <f>MAX(0,0)</f>
        <v>0</v>
      </c>
      <c r="D20" s="81">
        <f>MAX(0,0)</f>
        <v>0</v>
      </c>
      <c r="E20" s="82">
        <f>MAX(0,1.5)</f>
        <v>1.5</v>
      </c>
      <c r="F20" s="82">
        <f>MAX(0,0.5)</f>
        <v>0.5</v>
      </c>
      <c r="G20" s="81">
        <v>0.5</v>
      </c>
      <c r="H20" s="81">
        <v>1.25</v>
      </c>
      <c r="I20" s="81">
        <f>MAX(0.5,0)</f>
        <v>0.5</v>
      </c>
      <c r="J20" s="81">
        <f>MAX(1,2)</f>
        <v>2</v>
      </c>
    </row>
    <row r="21" spans="2:10" x14ac:dyDescent="0.25">
      <c r="B21" s="74" t="s">
        <v>50</v>
      </c>
      <c r="C21" s="80">
        <v>2</v>
      </c>
      <c r="D21" s="81">
        <v>0.75</v>
      </c>
      <c r="E21" s="82">
        <v>0.5</v>
      </c>
      <c r="F21" s="82">
        <v>0</v>
      </c>
      <c r="G21" s="81">
        <f>MAX(0.25,0.5)</f>
        <v>0.5</v>
      </c>
      <c r="H21" s="81">
        <v>2</v>
      </c>
      <c r="I21" s="81">
        <v>2.5</v>
      </c>
      <c r="J21" s="81">
        <v>2</v>
      </c>
    </row>
    <row r="22" spans="2:10" x14ac:dyDescent="0.25">
      <c r="B22" s="74" t="s">
        <v>51</v>
      </c>
      <c r="C22" s="80">
        <v>2</v>
      </c>
      <c r="D22" s="81">
        <v>2</v>
      </c>
      <c r="E22" s="82">
        <v>2</v>
      </c>
      <c r="F22" s="82">
        <v>2</v>
      </c>
      <c r="G22" s="81">
        <v>2.5</v>
      </c>
      <c r="H22" s="81">
        <v>2</v>
      </c>
      <c r="I22" s="81">
        <v>3</v>
      </c>
      <c r="J22" s="81">
        <v>2</v>
      </c>
    </row>
    <row r="23" spans="2:10" x14ac:dyDescent="0.25">
      <c r="B23" s="74" t="s">
        <v>52</v>
      </c>
      <c r="C23" s="80">
        <v>1</v>
      </c>
      <c r="D23" s="81">
        <v>0.5</v>
      </c>
      <c r="E23" s="82">
        <v>2</v>
      </c>
      <c r="F23" s="82">
        <v>1.5</v>
      </c>
      <c r="G23" s="81">
        <v>1</v>
      </c>
      <c r="H23" s="81">
        <v>2</v>
      </c>
      <c r="I23" s="81">
        <v>0.5</v>
      </c>
      <c r="J23" s="81">
        <v>2</v>
      </c>
    </row>
    <row r="24" spans="2:10" x14ac:dyDescent="0.25">
      <c r="B24" s="74" t="s">
        <v>53</v>
      </c>
      <c r="C24" s="80">
        <v>1</v>
      </c>
      <c r="D24" s="81">
        <v>1</v>
      </c>
      <c r="E24" s="82">
        <v>1.5</v>
      </c>
      <c r="F24" s="82">
        <v>1</v>
      </c>
      <c r="G24" s="81">
        <v>1.75</v>
      </c>
      <c r="H24" s="81">
        <v>1.5</v>
      </c>
      <c r="I24" s="81">
        <v>1.75</v>
      </c>
      <c r="J24" s="81">
        <v>2</v>
      </c>
    </row>
    <row r="25" spans="2:10" x14ac:dyDescent="0.25">
      <c r="B25" s="74" t="s">
        <v>54</v>
      </c>
      <c r="C25" s="80">
        <v>1</v>
      </c>
      <c r="D25" s="81">
        <v>0.5</v>
      </c>
      <c r="E25" s="82">
        <v>2</v>
      </c>
      <c r="F25" s="82">
        <v>1</v>
      </c>
      <c r="G25" s="81">
        <f>MAX(0.75,1.5)</f>
        <v>1.5</v>
      </c>
      <c r="H25" s="81">
        <v>1.5</v>
      </c>
      <c r="I25" s="81">
        <v>2.25</v>
      </c>
      <c r="J25" s="81">
        <v>2</v>
      </c>
    </row>
    <row r="26" spans="2:10" x14ac:dyDescent="0.25">
      <c r="B26" s="74" t="s">
        <v>55</v>
      </c>
      <c r="C26" s="80">
        <v>0</v>
      </c>
      <c r="D26" s="81">
        <v>0.5</v>
      </c>
      <c r="E26" s="82">
        <v>1</v>
      </c>
      <c r="F26" s="82">
        <v>0.75</v>
      </c>
      <c r="G26" s="81">
        <v>1</v>
      </c>
      <c r="H26" s="81">
        <v>0.5</v>
      </c>
      <c r="I26" s="81">
        <v>1.5</v>
      </c>
      <c r="J26" s="81">
        <v>0.5</v>
      </c>
    </row>
    <row r="27" spans="2:10" x14ac:dyDescent="0.25">
      <c r="B27" s="74" t="s">
        <v>56</v>
      </c>
      <c r="C27" s="80">
        <v>1.5</v>
      </c>
      <c r="D27" s="81">
        <v>2</v>
      </c>
      <c r="E27" s="82">
        <v>1.5</v>
      </c>
      <c r="F27" s="82">
        <v>1</v>
      </c>
      <c r="G27" s="81">
        <f>MAX(1,0.5)</f>
        <v>1</v>
      </c>
      <c r="H27" s="81">
        <v>1.75</v>
      </c>
      <c r="I27" s="81">
        <f>MAX(1.25,2)</f>
        <v>2</v>
      </c>
      <c r="J27" s="81">
        <v>2</v>
      </c>
    </row>
    <row r="28" spans="2:10" x14ac:dyDescent="0.25">
      <c r="B28" s="74" t="s">
        <v>57</v>
      </c>
      <c r="C28" s="83" t="s">
        <v>24</v>
      </c>
      <c r="D28" s="65" t="s">
        <v>24</v>
      </c>
      <c r="E28" s="64" t="s">
        <v>24</v>
      </c>
      <c r="F28" s="64" t="s">
        <v>24</v>
      </c>
      <c r="G28" s="65" t="s">
        <v>24</v>
      </c>
      <c r="H28" s="65" t="s">
        <v>24</v>
      </c>
      <c r="I28" s="65" t="s">
        <v>24</v>
      </c>
      <c r="J28" s="65" t="s">
        <v>24</v>
      </c>
    </row>
    <row r="29" spans="2:10" x14ac:dyDescent="0.25">
      <c r="B29" s="74" t="s">
        <v>58</v>
      </c>
      <c r="C29" s="80">
        <v>0</v>
      </c>
      <c r="D29" s="81" t="s">
        <v>24</v>
      </c>
      <c r="E29" s="82">
        <v>0</v>
      </c>
      <c r="F29" s="82">
        <v>0</v>
      </c>
      <c r="G29" s="81">
        <v>0</v>
      </c>
      <c r="H29" s="81">
        <v>1</v>
      </c>
      <c r="I29" s="81">
        <v>0</v>
      </c>
      <c r="J29" s="81">
        <v>0</v>
      </c>
    </row>
    <row r="30" spans="2:10" x14ac:dyDescent="0.25">
      <c r="B30" s="74" t="s">
        <v>59</v>
      </c>
      <c r="C30" s="80">
        <f>MAX(1.25)</f>
        <v>1.25</v>
      </c>
      <c r="D30" s="81">
        <v>1</v>
      </c>
      <c r="E30" s="82">
        <f>MAX(0,1.5)</f>
        <v>1.5</v>
      </c>
      <c r="F30" s="82">
        <v>2</v>
      </c>
      <c r="G30" s="81">
        <f>MAX(0.5,1)</f>
        <v>1</v>
      </c>
      <c r="H30" s="81">
        <v>1.75</v>
      </c>
      <c r="I30" s="81">
        <f>MAX(1.5,2.5)</f>
        <v>2.5</v>
      </c>
      <c r="J30" s="81">
        <v>2</v>
      </c>
    </row>
    <row r="31" spans="2:10" x14ac:dyDescent="0.25">
      <c r="B31" s="74" t="s">
        <v>60</v>
      </c>
      <c r="C31" s="80">
        <v>0.5</v>
      </c>
      <c r="D31" s="81">
        <v>0</v>
      </c>
      <c r="E31" s="82">
        <v>0</v>
      </c>
      <c r="F31" s="82">
        <v>0.5</v>
      </c>
      <c r="G31" s="81" t="s">
        <v>24</v>
      </c>
      <c r="H31" s="81" t="s">
        <v>24</v>
      </c>
      <c r="I31" s="81" t="s">
        <v>24</v>
      </c>
      <c r="J31" s="81" t="s">
        <v>24</v>
      </c>
    </row>
    <row r="32" spans="2:10" x14ac:dyDescent="0.25">
      <c r="B32" s="74" t="s">
        <v>61</v>
      </c>
      <c r="C32" s="80">
        <v>0</v>
      </c>
      <c r="D32" s="81">
        <f>MAX(0.5,0.5)</f>
        <v>0.5</v>
      </c>
      <c r="E32" s="82">
        <f>MAX(0,1.5)</f>
        <v>1.5</v>
      </c>
      <c r="F32" s="82">
        <v>0.5</v>
      </c>
      <c r="G32" s="81">
        <v>1.5</v>
      </c>
      <c r="H32" s="81">
        <v>1</v>
      </c>
      <c r="I32" s="81">
        <v>2.25</v>
      </c>
      <c r="J32" s="81">
        <v>2</v>
      </c>
    </row>
    <row r="33" spans="2:10" x14ac:dyDescent="0.25">
      <c r="B33" s="74" t="s">
        <v>62</v>
      </c>
      <c r="C33" s="80">
        <v>1.5</v>
      </c>
      <c r="D33" s="81">
        <v>0.5</v>
      </c>
      <c r="E33" s="82">
        <v>1</v>
      </c>
      <c r="F33" s="82">
        <v>0.75</v>
      </c>
      <c r="G33" s="81">
        <v>2.25</v>
      </c>
      <c r="H33" s="81">
        <v>2</v>
      </c>
      <c r="I33" s="81">
        <v>2.5</v>
      </c>
      <c r="J33" s="81">
        <v>2</v>
      </c>
    </row>
    <row r="34" spans="2:10" x14ac:dyDescent="0.25">
      <c r="B34" s="74" t="s">
        <v>63</v>
      </c>
      <c r="C34" s="80">
        <v>1</v>
      </c>
      <c r="D34" s="81">
        <v>0.5</v>
      </c>
      <c r="E34" s="82">
        <v>2</v>
      </c>
      <c r="F34" s="82">
        <v>0.5</v>
      </c>
      <c r="G34" s="81">
        <v>0.75</v>
      </c>
      <c r="H34" s="81">
        <v>1.75</v>
      </c>
      <c r="I34" s="81">
        <v>2.5</v>
      </c>
      <c r="J34" s="81">
        <v>2</v>
      </c>
    </row>
    <row r="35" spans="2:10" ht="15.75" thickBot="1" x14ac:dyDescent="0.3">
      <c r="B35" s="74" t="s">
        <v>64</v>
      </c>
      <c r="C35" s="84">
        <v>2</v>
      </c>
      <c r="D35" s="85">
        <v>2</v>
      </c>
      <c r="E35" s="86">
        <v>2</v>
      </c>
      <c r="F35" s="86">
        <v>0.75</v>
      </c>
      <c r="G35" s="85">
        <v>1.75</v>
      </c>
      <c r="H35" s="85">
        <v>1.25</v>
      </c>
      <c r="I35" s="85">
        <v>2.5</v>
      </c>
      <c r="J35" s="85">
        <v>1.5</v>
      </c>
    </row>
    <row r="36" spans="2:10" x14ac:dyDescent="0.25">
      <c r="B36" s="95" t="s">
        <v>69</v>
      </c>
      <c r="C36" s="96">
        <f>AVERAGE(C5:C35)</f>
        <v>0.9017857142857143</v>
      </c>
      <c r="D36" s="96">
        <f t="shared" ref="D36:J36" si="0">AVERAGE(D5:D35)</f>
        <v>0.86111111111111116</v>
      </c>
      <c r="E36" s="96">
        <f t="shared" si="0"/>
        <v>1.3518518518518519</v>
      </c>
      <c r="F36" s="96">
        <f t="shared" si="0"/>
        <v>0.7407407407407407</v>
      </c>
      <c r="G36" s="96">
        <f t="shared" si="0"/>
        <v>1.1086956521739131</v>
      </c>
      <c r="H36" s="96">
        <f t="shared" si="0"/>
        <v>1.4711538461538463</v>
      </c>
      <c r="I36" s="96">
        <f t="shared" si="0"/>
        <v>1.9326923076923077</v>
      </c>
      <c r="J36" s="97">
        <f t="shared" si="0"/>
        <v>1.6730769230769231</v>
      </c>
    </row>
    <row r="37" spans="2:10" x14ac:dyDescent="0.25">
      <c r="B37" s="98" t="s">
        <v>114</v>
      </c>
      <c r="C37" s="99">
        <f>_xlfn.SKEW.P(C5:C35)</f>
        <v>0.12273790854555158</v>
      </c>
      <c r="D37" s="99">
        <f t="shared" ref="D37:J37" si="1">_xlfn.SKEW.P(D5:D35)</f>
        <v>0.78217082438831931</v>
      </c>
      <c r="E37" s="99">
        <f t="shared" si="1"/>
        <v>-0.83870620119808503</v>
      </c>
      <c r="F37" s="99">
        <f t="shared" si="1"/>
        <v>0.58247843770463825</v>
      </c>
      <c r="G37" s="99">
        <f t="shared" si="1"/>
        <v>0.60387623508880328</v>
      </c>
      <c r="H37" s="99">
        <f t="shared" si="1"/>
        <v>-1.0003844945843203</v>
      </c>
      <c r="I37" s="99">
        <f t="shared" si="1"/>
        <v>-0.93332391192100217</v>
      </c>
      <c r="J37" s="100">
        <f t="shared" si="1"/>
        <v>-1.8678952554304105</v>
      </c>
    </row>
    <row r="38" spans="2:10" ht="15.75" thickBot="1" x14ac:dyDescent="0.3">
      <c r="B38" s="101" t="s">
        <v>11</v>
      </c>
      <c r="C38" s="102">
        <f>_xlfn.MODE.SNGL(C5:C35)</f>
        <v>1</v>
      </c>
      <c r="D38" s="102">
        <f t="shared" ref="D38:J38" si="2">_xlfn.MODE.SNGL(D5:D35)</f>
        <v>0.5</v>
      </c>
      <c r="E38" s="102">
        <f t="shared" si="2"/>
        <v>2</v>
      </c>
      <c r="F38" s="102">
        <f t="shared" si="2"/>
        <v>0.5</v>
      </c>
      <c r="G38" s="102">
        <f t="shared" si="2"/>
        <v>1</v>
      </c>
      <c r="H38" s="102">
        <f t="shared" si="2"/>
        <v>2</v>
      </c>
      <c r="I38" s="102">
        <f t="shared" si="2"/>
        <v>2.5</v>
      </c>
      <c r="J38" s="103">
        <f t="shared" si="2"/>
        <v>2</v>
      </c>
    </row>
    <row r="40" spans="2:10" x14ac:dyDescent="0.25">
      <c r="C40" s="90"/>
      <c r="D40" s="90"/>
      <c r="E40" s="90"/>
      <c r="F40" s="90"/>
      <c r="G40" s="90"/>
      <c r="H40" s="90"/>
      <c r="I40" s="90"/>
      <c r="J40" s="90"/>
    </row>
    <row r="41" spans="2:10" x14ac:dyDescent="0.25">
      <c r="C41" s="87"/>
      <c r="D41" s="87"/>
      <c r="E41" s="88"/>
      <c r="F41" s="88"/>
      <c r="G41" s="88"/>
      <c r="H41" s="88"/>
      <c r="I41" s="88"/>
      <c r="J41" s="88"/>
    </row>
    <row r="42" spans="2:10" x14ac:dyDescent="0.25">
      <c r="C42" s="91"/>
      <c r="D42" s="91"/>
      <c r="E42" s="91"/>
      <c r="F42" s="91"/>
      <c r="G42" s="91"/>
      <c r="H42" s="91"/>
      <c r="I42" s="92"/>
      <c r="J42" s="92"/>
    </row>
    <row r="43" spans="2:10" x14ac:dyDescent="0.25">
      <c r="C43" s="89"/>
      <c r="D43" s="89"/>
      <c r="E43" s="88"/>
      <c r="F43" s="88"/>
      <c r="G43" s="88"/>
      <c r="H43" s="90"/>
      <c r="I43" s="90"/>
      <c r="J43" s="90"/>
    </row>
    <row r="44" spans="2:10" x14ac:dyDescent="0.25">
      <c r="C44" s="93"/>
      <c r="D44" s="93"/>
      <c r="E44" s="93"/>
      <c r="F44" s="93"/>
      <c r="G44" s="93"/>
      <c r="H44" s="93"/>
      <c r="I44" s="94"/>
      <c r="J44" s="94"/>
    </row>
  </sheetData>
  <phoneticPr fontId="1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reseni</vt:lpstr>
      <vt:lpstr>klienti cestovní kanceláře</vt:lpstr>
      <vt:lpstr>nehody ve městě</vt:lpstr>
      <vt:lpstr>pisemky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TomeckovaI</cp:lastModifiedBy>
  <dcterms:created xsi:type="dcterms:W3CDTF">2023-04-02T18:28:29Z</dcterms:created>
  <dcterms:modified xsi:type="dcterms:W3CDTF">2023-04-17T13:47:19Z</dcterms:modified>
</cp:coreProperties>
</file>