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drawings/drawing3.xml" ContentType="application/vnd.openxmlformats-officedocument.drawing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drawings/drawing4.xml" ContentType="application/vnd.openxmlformats-officedocument.drawing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drawings/drawing5.xml" ContentType="application/vnd.openxmlformats-officedocument.drawing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\2022\"/>
    </mc:Choice>
  </mc:AlternateContent>
  <xr:revisionPtr revIDLastSave="0" documentId="10_ncr:100000_{DDE91B0B-64B6-4CEC-B77A-FF1251853644}" xr6:coauthVersionLast="31" xr6:coauthVersionMax="31" xr10:uidLastSave="{00000000-0000-0000-0000-000000000000}"/>
  <bookViews>
    <workbookView xWindow="0" yWindow="0" windowWidth="19200" windowHeight="6960" activeTab="5" xr2:uid="{18E660E0-B83C-443A-91E5-BEC328955DB6}"/>
  </bookViews>
  <sheets>
    <sheet name="Metoda Kalkulace" sheetId="1" r:id="rId1"/>
    <sheet name="ACvsVC" sheetId="2" r:id="rId2"/>
    <sheet name="KalkulacniSyst" sheetId="3" r:id="rId3"/>
    <sheet name="vztahy mezi utvary" sheetId="4" r:id="rId4"/>
    <sheet name="rozpočty" sheetId="5" r:id="rId5"/>
    <sheet name="VPC" sheetId="6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6" l="1"/>
  <c r="L27" i="6" s="1"/>
  <c r="P25" i="6"/>
  <c r="I25" i="6"/>
  <c r="L20" i="6"/>
  <c r="L19" i="6"/>
  <c r="L15" i="6"/>
  <c r="P12" i="6"/>
  <c r="P13" i="6"/>
  <c r="I12" i="6"/>
  <c r="L6" i="6"/>
  <c r="P3" i="6"/>
  <c r="E6" i="6"/>
  <c r="I3" i="6"/>
  <c r="AZ20" i="5"/>
  <c r="AZ21" i="5"/>
  <c r="AZ22" i="5" s="1"/>
  <c r="AZ24" i="5" s="1"/>
  <c r="AZ23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J21" i="5"/>
  <c r="J22" i="5" s="1"/>
  <c r="J24" i="5" s="1"/>
  <c r="K21" i="5"/>
  <c r="L21" i="5"/>
  <c r="L22" i="5" s="1"/>
  <c r="L24" i="5" s="1"/>
  <c r="M21" i="5"/>
  <c r="M22" i="5" s="1"/>
  <c r="M24" i="5" s="1"/>
  <c r="N21" i="5"/>
  <c r="O21" i="5"/>
  <c r="O22" i="5" s="1"/>
  <c r="O24" i="5" s="1"/>
  <c r="P21" i="5"/>
  <c r="P22" i="5" s="1"/>
  <c r="P24" i="5" s="1"/>
  <c r="Q21" i="5"/>
  <c r="Q22" i="5" s="1"/>
  <c r="Q24" i="5" s="1"/>
  <c r="R21" i="5"/>
  <c r="R22" i="5" s="1"/>
  <c r="R24" i="5" s="1"/>
  <c r="S21" i="5"/>
  <c r="S22" i="5" s="1"/>
  <c r="S24" i="5" s="1"/>
  <c r="T21" i="5"/>
  <c r="T22" i="5" s="1"/>
  <c r="T24" i="5" s="1"/>
  <c r="U21" i="5"/>
  <c r="U22" i="5" s="1"/>
  <c r="U24" i="5" s="1"/>
  <c r="V21" i="5"/>
  <c r="V22" i="5" s="1"/>
  <c r="V24" i="5" s="1"/>
  <c r="W21" i="5"/>
  <c r="W22" i="5" s="1"/>
  <c r="W24" i="5" s="1"/>
  <c r="X21" i="5"/>
  <c r="X22" i="5" s="1"/>
  <c r="X24" i="5" s="1"/>
  <c r="Y21" i="5"/>
  <c r="Y22" i="5" s="1"/>
  <c r="Y24" i="5" s="1"/>
  <c r="Z21" i="5"/>
  <c r="Z22" i="5" s="1"/>
  <c r="Z24" i="5" s="1"/>
  <c r="AA21" i="5"/>
  <c r="AA22" i="5" s="1"/>
  <c r="AB21" i="5"/>
  <c r="AB22" i="5" s="1"/>
  <c r="AB24" i="5" s="1"/>
  <c r="AC21" i="5"/>
  <c r="AC22" i="5" s="1"/>
  <c r="AC24" i="5" s="1"/>
  <c r="AD21" i="5"/>
  <c r="AD22" i="5" s="1"/>
  <c r="AD24" i="5" s="1"/>
  <c r="AE21" i="5"/>
  <c r="AE22" i="5" s="1"/>
  <c r="AE24" i="5" s="1"/>
  <c r="AF21" i="5"/>
  <c r="AF22" i="5" s="1"/>
  <c r="AF24" i="5" s="1"/>
  <c r="AG21" i="5"/>
  <c r="AG22" i="5" s="1"/>
  <c r="AG24" i="5" s="1"/>
  <c r="AH21" i="5"/>
  <c r="AH22" i="5" s="1"/>
  <c r="AH24" i="5" s="1"/>
  <c r="AI21" i="5"/>
  <c r="AI22" i="5" s="1"/>
  <c r="AI24" i="5" s="1"/>
  <c r="AJ21" i="5"/>
  <c r="AJ22" i="5" s="1"/>
  <c r="AJ24" i="5" s="1"/>
  <c r="AK21" i="5"/>
  <c r="AK22" i="5" s="1"/>
  <c r="AK24" i="5" s="1"/>
  <c r="AL21" i="5"/>
  <c r="AM21" i="5"/>
  <c r="AM22" i="5" s="1"/>
  <c r="AM24" i="5" s="1"/>
  <c r="AN21" i="5"/>
  <c r="AN22" i="5" s="1"/>
  <c r="AN24" i="5" s="1"/>
  <c r="AO21" i="5"/>
  <c r="AO22" i="5" s="1"/>
  <c r="AO24" i="5" s="1"/>
  <c r="AP21" i="5"/>
  <c r="AP22" i="5" s="1"/>
  <c r="AP24" i="5" s="1"/>
  <c r="AQ21" i="5"/>
  <c r="AQ22" i="5" s="1"/>
  <c r="AQ24" i="5" s="1"/>
  <c r="AR21" i="5"/>
  <c r="AR22" i="5" s="1"/>
  <c r="AR24" i="5" s="1"/>
  <c r="AS21" i="5"/>
  <c r="AS22" i="5" s="1"/>
  <c r="AS24" i="5" s="1"/>
  <c r="AT21" i="5"/>
  <c r="AT22" i="5" s="1"/>
  <c r="AT24" i="5" s="1"/>
  <c r="AU21" i="5"/>
  <c r="AV21" i="5"/>
  <c r="AV22" i="5" s="1"/>
  <c r="AV24" i="5" s="1"/>
  <c r="AW21" i="5"/>
  <c r="AW22" i="5" s="1"/>
  <c r="AW24" i="5" s="1"/>
  <c r="AX21" i="5"/>
  <c r="AX22" i="5" s="1"/>
  <c r="AX24" i="5" s="1"/>
  <c r="AY21" i="5"/>
  <c r="AY22" i="5" s="1"/>
  <c r="AY24" i="5" s="1"/>
  <c r="K22" i="5"/>
  <c r="K24" i="5" s="1"/>
  <c r="N22" i="5"/>
  <c r="N24" i="5" s="1"/>
  <c r="AL22" i="5"/>
  <c r="AL24" i="5" s="1"/>
  <c r="AU22" i="5"/>
  <c r="AU24" i="5" s="1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H23" i="5"/>
  <c r="I23" i="5"/>
  <c r="G23" i="5"/>
  <c r="H21" i="5"/>
  <c r="H22" i="5" s="1"/>
  <c r="H24" i="5" s="1"/>
  <c r="I21" i="5"/>
  <c r="I22" i="5" s="1"/>
  <c r="I24" i="5" s="1"/>
  <c r="G21" i="5"/>
  <c r="G22" i="5" s="1"/>
  <c r="G24" i="5" s="1"/>
  <c r="H20" i="5"/>
  <c r="I20" i="5"/>
  <c r="G20" i="5"/>
  <c r="H11" i="5"/>
  <c r="G10" i="5"/>
  <c r="G9" i="5"/>
  <c r="G5" i="5"/>
  <c r="H3" i="5"/>
  <c r="H5" i="5" s="1"/>
  <c r="H6" i="5" s="1"/>
  <c r="I11" i="5" s="1"/>
  <c r="I3" i="5"/>
  <c r="I5" i="5" s="1"/>
  <c r="G3" i="5"/>
  <c r="H4" i="5"/>
  <c r="I4" i="5"/>
  <c r="G4" i="5"/>
  <c r="P28" i="4"/>
  <c r="P27" i="4"/>
  <c r="H20" i="4" s="1"/>
  <c r="H21" i="4"/>
  <c r="J16" i="4"/>
  <c r="H5" i="4"/>
  <c r="P12" i="4"/>
  <c r="H4" i="4"/>
  <c r="P11" i="4"/>
  <c r="C16" i="4"/>
  <c r="E45" i="3"/>
  <c r="F45" i="3"/>
  <c r="E41" i="3"/>
  <c r="E44" i="3" s="1"/>
  <c r="F41" i="3"/>
  <c r="F44" i="3" s="1"/>
  <c r="E42" i="3"/>
  <c r="F42" i="3"/>
  <c r="E43" i="3"/>
  <c r="F43" i="3"/>
  <c r="D43" i="3"/>
  <c r="D42" i="3"/>
  <c r="D41" i="3"/>
  <c r="E38" i="3"/>
  <c r="D38" i="3"/>
  <c r="F38" i="3"/>
  <c r="E29" i="3"/>
  <c r="F29" i="3"/>
  <c r="D29" i="3"/>
  <c r="F28" i="3"/>
  <c r="F26" i="3"/>
  <c r="E28" i="3"/>
  <c r="D28" i="3"/>
  <c r="F17" i="3"/>
  <c r="F16" i="3"/>
  <c r="F15" i="3"/>
  <c r="F14" i="3"/>
  <c r="E17" i="3"/>
  <c r="E16" i="3"/>
  <c r="E15" i="3"/>
  <c r="E14" i="3"/>
  <c r="D17" i="3"/>
  <c r="D15" i="3"/>
  <c r="D14" i="3"/>
  <c r="D16" i="3"/>
  <c r="AA24" i="5" l="1"/>
  <c r="G11" i="5"/>
  <c r="H12" i="5" s="1"/>
  <c r="J32" i="4"/>
  <c r="D44" i="3"/>
  <c r="D45" i="3" s="1"/>
  <c r="C17" i="3"/>
  <c r="I54" i="2"/>
  <c r="H54" i="2"/>
  <c r="G54" i="2"/>
  <c r="H53" i="2"/>
  <c r="I53" i="2"/>
  <c r="G53" i="2"/>
  <c r="H52" i="2"/>
  <c r="I52" i="2"/>
  <c r="G52" i="2"/>
  <c r="H51" i="2"/>
  <c r="I51" i="2"/>
  <c r="G51" i="2"/>
  <c r="H47" i="2"/>
  <c r="H46" i="2"/>
  <c r="I46" i="2"/>
  <c r="G46" i="2"/>
  <c r="I41" i="2"/>
  <c r="H41" i="2"/>
  <c r="G41" i="2"/>
  <c r="H40" i="2"/>
  <c r="H42" i="2" s="1"/>
  <c r="I40" i="2"/>
  <c r="I42" i="2" s="1"/>
  <c r="G40" i="2"/>
  <c r="G42" i="2" s="1"/>
  <c r="H32" i="2"/>
  <c r="I32" i="2"/>
  <c r="G32" i="2"/>
  <c r="H31" i="2"/>
  <c r="I31" i="2"/>
  <c r="G31" i="2"/>
  <c r="I26" i="2"/>
  <c r="I47" i="2" s="1"/>
  <c r="H26" i="2"/>
  <c r="G26" i="2"/>
  <c r="G47" i="2" s="1"/>
  <c r="H25" i="2"/>
  <c r="I25" i="2"/>
  <c r="G25" i="2"/>
  <c r="H24" i="2"/>
  <c r="H30" i="2" s="1"/>
  <c r="H33" i="2" s="1"/>
  <c r="I24" i="2"/>
  <c r="G24" i="2"/>
  <c r="J17" i="2"/>
  <c r="H17" i="2"/>
  <c r="I17" i="2"/>
  <c r="G17" i="2"/>
  <c r="H15" i="2"/>
  <c r="I15" i="2"/>
  <c r="G15" i="2"/>
  <c r="J15" i="2" s="1"/>
  <c r="F13" i="2"/>
  <c r="I8" i="2"/>
  <c r="H8" i="2"/>
  <c r="G8" i="2"/>
  <c r="F7" i="2"/>
  <c r="I9" i="2" s="1"/>
  <c r="D6" i="2"/>
  <c r="C6" i="2"/>
  <c r="D24" i="1"/>
  <c r="E24" i="1"/>
  <c r="F24" i="1"/>
  <c r="C24" i="1"/>
  <c r="G21" i="1"/>
  <c r="G22" i="1" s="1"/>
  <c r="D21" i="1"/>
  <c r="E21" i="1"/>
  <c r="F21" i="1"/>
  <c r="C21" i="1"/>
  <c r="D16" i="1"/>
  <c r="E16" i="1"/>
  <c r="F16" i="1"/>
  <c r="C16" i="1"/>
  <c r="D14" i="1"/>
  <c r="E14" i="1"/>
  <c r="F14" i="1"/>
  <c r="C14" i="1"/>
  <c r="D10" i="1"/>
  <c r="D11" i="1" s="1"/>
  <c r="E10" i="1"/>
  <c r="E11" i="1" s="1"/>
  <c r="F10" i="1"/>
  <c r="F11" i="1" s="1"/>
  <c r="C10" i="1"/>
  <c r="C11" i="1" s="1"/>
  <c r="D9" i="1"/>
  <c r="E9" i="1"/>
  <c r="F9" i="1"/>
  <c r="C9" i="1"/>
  <c r="G7" i="1"/>
  <c r="G3" i="1"/>
  <c r="I12" i="5" l="1"/>
  <c r="H9" i="2"/>
  <c r="H10" i="2" s="1"/>
  <c r="H45" i="2" s="1"/>
  <c r="H48" i="2" s="1"/>
  <c r="H27" i="2"/>
  <c r="H34" i="2" s="1"/>
  <c r="G9" i="2"/>
  <c r="J9" i="2" s="1"/>
  <c r="G27" i="2"/>
  <c r="I10" i="2"/>
  <c r="I45" i="2" s="1"/>
  <c r="I48" i="2" s="1"/>
  <c r="I27" i="2"/>
  <c r="G14" i="2"/>
  <c r="G30" i="2"/>
  <c r="G33" i="2" s="1"/>
  <c r="I30" i="2"/>
  <c r="I33" i="2" s="1"/>
  <c r="I14" i="2"/>
  <c r="I16" i="2" s="1"/>
  <c r="I18" i="2" s="1"/>
  <c r="H14" i="2"/>
  <c r="H16" i="2" s="1"/>
  <c r="H18" i="2" s="1"/>
  <c r="J8" i="2"/>
  <c r="G16" i="2"/>
  <c r="F25" i="1"/>
  <c r="F26" i="1" s="1"/>
  <c r="E25" i="1"/>
  <c r="E26" i="1" s="1"/>
  <c r="D25" i="1"/>
  <c r="D26" i="1" s="1"/>
  <c r="C25" i="1"/>
  <c r="C26" i="1" s="1"/>
  <c r="G14" i="1"/>
  <c r="G15" i="1" s="1"/>
  <c r="D17" i="1" s="1"/>
  <c r="D18" i="1" s="1"/>
  <c r="F17" i="1"/>
  <c r="F18" i="1" s="1"/>
  <c r="C17" i="1"/>
  <c r="C18" i="1" s="1"/>
  <c r="H20" i="2" l="1"/>
  <c r="H21" i="2" s="1"/>
  <c r="G10" i="2"/>
  <c r="I20" i="2"/>
  <c r="J14" i="2"/>
  <c r="J16" i="2"/>
  <c r="G18" i="2"/>
  <c r="E17" i="1"/>
  <c r="E18" i="1" s="1"/>
  <c r="G45" i="2" l="1"/>
  <c r="G48" i="2" s="1"/>
  <c r="J10" i="2"/>
  <c r="J18" i="2"/>
  <c r="G20" i="2"/>
  <c r="J20" i="2" s="1"/>
</calcChain>
</file>

<file path=xl/sharedStrings.xml><?xml version="1.0" encoding="utf-8"?>
<sst xmlns="http://schemas.openxmlformats.org/spreadsheetml/2006/main" count="198" uniqueCount="111">
  <si>
    <t>Květináče</t>
  </si>
  <si>
    <t>Typ</t>
  </si>
  <si>
    <t>K10</t>
  </si>
  <si>
    <t>K15</t>
  </si>
  <si>
    <t>K20</t>
  </si>
  <si>
    <t>K30</t>
  </si>
  <si>
    <t>Q</t>
  </si>
  <si>
    <t>Mat.</t>
  </si>
  <si>
    <t>SN</t>
  </si>
  <si>
    <t>Prosté dělení</t>
  </si>
  <si>
    <t>Mater</t>
  </si>
  <si>
    <t>Kalkul. SN</t>
  </si>
  <si>
    <t>CN</t>
  </si>
  <si>
    <t>Dělení PČ</t>
  </si>
  <si>
    <t>Přepočtené J.</t>
  </si>
  <si>
    <t>Mat</t>
  </si>
  <si>
    <t>Kal. SN</t>
  </si>
  <si>
    <t>Přirážkou</t>
  </si>
  <si>
    <t>Materiál</t>
  </si>
  <si>
    <t>Kalk. SN</t>
  </si>
  <si>
    <t>VC</t>
  </si>
  <si>
    <t>FC</t>
  </si>
  <si>
    <t>Cj</t>
  </si>
  <si>
    <t>Q vyrob</t>
  </si>
  <si>
    <t>Q prod</t>
  </si>
  <si>
    <t>HV - AC</t>
  </si>
  <si>
    <t>T</t>
  </si>
  <si>
    <t>COGS</t>
  </si>
  <si>
    <t>HV - VC</t>
  </si>
  <si>
    <t>VN</t>
  </si>
  <si>
    <t>M</t>
  </si>
  <si>
    <t>FN</t>
  </si>
  <si>
    <t>Z / Z AC</t>
  </si>
  <si>
    <t>Z / Z VC</t>
  </si>
  <si>
    <t>Rozdíl</t>
  </si>
  <si>
    <t>AC</t>
  </si>
  <si>
    <t>Qprod * Cj</t>
  </si>
  <si>
    <t>VNj * Qprod</t>
  </si>
  <si>
    <t>Qprod*VNj</t>
  </si>
  <si>
    <t>Qprod*FN/Qvyrob</t>
  </si>
  <si>
    <t>N - druhově</t>
  </si>
  <si>
    <t>ZSZ VV</t>
  </si>
  <si>
    <t>Odpisy</t>
  </si>
  <si>
    <t>CF - přímo</t>
  </si>
  <si>
    <t>Příjmy</t>
  </si>
  <si>
    <t>Výdaje</t>
  </si>
  <si>
    <t>CF</t>
  </si>
  <si>
    <t>CF - nepřímo - AC</t>
  </si>
  <si>
    <t>HV</t>
  </si>
  <si>
    <t xml:space="preserve"> +odpisy</t>
  </si>
  <si>
    <t>Zásoby</t>
  </si>
  <si>
    <t>CF - nepřímo - VC</t>
  </si>
  <si>
    <t>Předběžné</t>
  </si>
  <si>
    <t>Výsledné</t>
  </si>
  <si>
    <t>Propočtová</t>
  </si>
  <si>
    <t>Normová</t>
  </si>
  <si>
    <t>Plánová</t>
  </si>
  <si>
    <t>Operativní</t>
  </si>
  <si>
    <t>Rychlovarné konvice</t>
  </si>
  <si>
    <t>Měsíc</t>
  </si>
  <si>
    <t>Mzdy</t>
  </si>
  <si>
    <t>Energie</t>
  </si>
  <si>
    <t>Celkem</t>
  </si>
  <si>
    <t>Výchozí</t>
  </si>
  <si>
    <t>Od 1.1. dojde ke zdražení el. Energie +1,5</t>
  </si>
  <si>
    <t>Od 1.2. dojde vlivem školení k poklesu mezd o 3 Kč</t>
  </si>
  <si>
    <t>Od 1.3. změna dodavatele materiálu - 2 Kč</t>
  </si>
  <si>
    <t>Plánové k.</t>
  </si>
  <si>
    <t>1.</t>
  </si>
  <si>
    <t>2.</t>
  </si>
  <si>
    <t>3.</t>
  </si>
  <si>
    <t>Energie se zdražila o 1,8</t>
  </si>
  <si>
    <t>školení až od února, účinnost až od 1.3. pokles o 4,2</t>
  </si>
  <si>
    <t>Dodavatel (cena ropy) , od 1.3. nakonec pouze -1</t>
  </si>
  <si>
    <t>VK</t>
  </si>
  <si>
    <t>1) Projekty</t>
  </si>
  <si>
    <t>2) Design</t>
  </si>
  <si>
    <t>realizuje projekty</t>
  </si>
  <si>
    <t>Navrhuje projekty pro útvar projekty</t>
  </si>
  <si>
    <t>Projekt letiště</t>
  </si>
  <si>
    <t>Projekt dětské hřiště</t>
  </si>
  <si>
    <t>Útvar design:</t>
  </si>
  <si>
    <t>hodin</t>
  </si>
  <si>
    <t>letiště</t>
  </si>
  <si>
    <t>hřiště</t>
  </si>
  <si>
    <t>PSN</t>
  </si>
  <si>
    <t>Kč/hod</t>
  </si>
  <si>
    <t>SKN</t>
  </si>
  <si>
    <t>Kč</t>
  </si>
  <si>
    <t>Design</t>
  </si>
  <si>
    <t>Projekty IN</t>
  </si>
  <si>
    <t>IV</t>
  </si>
  <si>
    <t>VP VH</t>
  </si>
  <si>
    <t>VNj</t>
  </si>
  <si>
    <t>SK</t>
  </si>
  <si>
    <t>VR na SK Q</t>
  </si>
  <si>
    <t>SK N</t>
  </si>
  <si>
    <t>Spotřební odchylka</t>
  </si>
  <si>
    <t>Q ps</t>
  </si>
  <si>
    <t>Objemová odchylka</t>
  </si>
  <si>
    <t>LP na skut objem</t>
  </si>
  <si>
    <t>Z</t>
  </si>
  <si>
    <t>T (výnosy)</t>
  </si>
  <si>
    <t>Marže</t>
  </si>
  <si>
    <t>VP útvar - seřizování</t>
  </si>
  <si>
    <t>Ve sledovaném období</t>
  </si>
  <si>
    <t>Q sk</t>
  </si>
  <si>
    <t>PSN - AC</t>
  </si>
  <si>
    <t>PSN - VC</t>
  </si>
  <si>
    <t xml:space="preserve">1 h = </t>
  </si>
  <si>
    <t>VPVH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</si>
</sst>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\ &quot;Kč&quot;_-;\-* #,##0.0\ &quot;Kč&quot;_-;_-* &quot;-&quot;??\ &quot;Kč&quot;_-;_-@_-"/>
    <numFmt numFmtId="165" formatCode="_-* #,##0\ _K_č_-;\-* #,##0\ _K_č_-;_-* &quot;-&quot;??\ _K_č_-;_-@_-"/>
    <numFmt numFmtId="168" formatCode="_-* #,##0\ &quot;Kč&quot;_-;\-* #,##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44" fontId="0" fillId="0" borderId="0" xfId="2" applyNumberFormat="1" applyFont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168" fontId="0" fillId="0" borderId="0" xfId="2" applyNumberFormat="1" applyFont="1"/>
    <xf numFmtId="168" fontId="0" fillId="0" borderId="0" xfId="0" applyNumberFormat="1"/>
    <xf numFmtId="0" fontId="0" fillId="2" borderId="0" xfId="0" applyFill="1"/>
    <xf numFmtId="0" fontId="0" fillId="0" borderId="4" xfId="0" applyBorder="1"/>
  </cellXfs>
  <cellStyles count="4">
    <cellStyle name="Čárka" xfId="1" builtinId="3"/>
    <cellStyle name="Měna" xfId="2" builtinId="4"/>
    <cellStyle name="Měna 2" xfId="3" xr:uid="{00000000-0005-0000-0000-00002F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AC x VC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ACvsVC!$F$10</c:f>
              <c:strCache>
                <c:ptCount val="1"/>
                <c:pt idx="0">
                  <c:v>Z / Z 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ACvsVC!$G$10:$I$10</c:f>
            </c:numRef>
          </c:val>
          <c:smooth val="0"/>
          <c:extLst>
            <c:ext xmlns:c16="http://schemas.microsoft.com/office/drawing/2014/chart" uri="{C3380CC4-5D6E-409C-BE32-E72D297353CC}">
              <c16:uniqueId val="{00000000-F936-4C2F-95F3-E513F8D9E54F}"/>
            </c:ext>
          </c:extLst>
        </c:ser>
        <c:ser>
          <c:idx val="1"/>
          <c:order val="1"/>
          <c:tx>
            <c:strRef>
              <c:f>ACvsVC!$F$18</c:f>
              <c:strCache>
                <c:ptCount val="1"/>
                <c:pt idx="0">
                  <c:v>Z / Z VC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ACvsVC!$G$18:$I$18</c:f>
            </c:numRef>
          </c:val>
          <c:smooth val="0"/>
          <c:extLst>
            <c:ext xmlns:c16="http://schemas.microsoft.com/office/drawing/2014/chart" uri="{C3380CC4-5D6E-409C-BE32-E72D297353CC}">
              <c16:uniqueId val="{00000001-F936-4C2F-95F3-E513F8D9E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199848"/>
        <c:axId val="501197880"/>
      </c:lineChart>
      <c:catAx>
        <c:axId val="50119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1197880"/>
        <c:crosses val="autoZero"/>
        <c:auto val="1"/>
        <c:lblAlgn val="ctr"/>
        <c:lblOffset val="100"/>
        <c:noMultiLvlLbl val="0"/>
      </c:catAx>
      <c:valAx>
        <c:axId val="50119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119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7.xml"/><Relationship Id="rId13" Type="http://schemas.openxmlformats.org/officeDocument/2006/relationships/image" Target="../media/image9.png"/><Relationship Id="rId18" Type="http://schemas.openxmlformats.org/officeDocument/2006/relationships/customXml" Target="../ink/ink13.xml"/><Relationship Id="rId26" Type="http://schemas.openxmlformats.org/officeDocument/2006/relationships/customXml" Target="../ink/ink17.xml"/><Relationship Id="rId3" Type="http://schemas.openxmlformats.org/officeDocument/2006/relationships/image" Target="../media/image4.png"/><Relationship Id="rId21" Type="http://schemas.openxmlformats.org/officeDocument/2006/relationships/image" Target="../media/image12.png"/><Relationship Id="rId7" Type="http://schemas.openxmlformats.org/officeDocument/2006/relationships/image" Target="../media/image6.png"/><Relationship Id="rId12" Type="http://schemas.openxmlformats.org/officeDocument/2006/relationships/customXml" Target="../ink/ink9.xml"/><Relationship Id="rId17" Type="http://schemas.openxmlformats.org/officeDocument/2006/relationships/customXml" Target="../ink/ink12.xml"/><Relationship Id="rId25" Type="http://schemas.openxmlformats.org/officeDocument/2006/relationships/image" Target="../media/image14.png"/><Relationship Id="rId33" Type="http://schemas.openxmlformats.org/officeDocument/2006/relationships/customXml" Target="../ink/ink23.xml"/><Relationship Id="rId2" Type="http://schemas.openxmlformats.org/officeDocument/2006/relationships/customXml" Target="../ink/ink4.xml"/><Relationship Id="rId16" Type="http://schemas.openxmlformats.org/officeDocument/2006/relationships/customXml" Target="../ink/ink11.xml"/><Relationship Id="rId20" Type="http://schemas.openxmlformats.org/officeDocument/2006/relationships/customXml" Target="../ink/ink14.xml"/><Relationship Id="rId29" Type="http://schemas.openxmlformats.org/officeDocument/2006/relationships/customXml" Target="../ink/ink19.xml"/><Relationship Id="rId1" Type="http://schemas.openxmlformats.org/officeDocument/2006/relationships/chart" Target="../charts/chart1.xml"/><Relationship Id="rId6" Type="http://schemas.openxmlformats.org/officeDocument/2006/relationships/customXml" Target="../ink/ink6.xml"/><Relationship Id="rId11" Type="http://schemas.openxmlformats.org/officeDocument/2006/relationships/image" Target="../media/image8.png"/><Relationship Id="rId24" Type="http://schemas.openxmlformats.org/officeDocument/2006/relationships/customXml" Target="../ink/ink16.xml"/><Relationship Id="rId32" Type="http://schemas.openxmlformats.org/officeDocument/2006/relationships/customXml" Target="../ink/ink22.xml"/><Relationship Id="rId5" Type="http://schemas.openxmlformats.org/officeDocument/2006/relationships/image" Target="../media/image5.png"/><Relationship Id="rId15" Type="http://schemas.openxmlformats.org/officeDocument/2006/relationships/image" Target="../media/image10.png"/><Relationship Id="rId23" Type="http://schemas.openxmlformats.org/officeDocument/2006/relationships/image" Target="../media/image13.png"/><Relationship Id="rId28" Type="http://schemas.openxmlformats.org/officeDocument/2006/relationships/customXml" Target="../ink/ink18.xml"/><Relationship Id="rId10" Type="http://schemas.openxmlformats.org/officeDocument/2006/relationships/customXml" Target="../ink/ink8.xml"/><Relationship Id="rId19" Type="http://schemas.openxmlformats.org/officeDocument/2006/relationships/image" Target="../media/image11.png"/><Relationship Id="rId31" Type="http://schemas.openxmlformats.org/officeDocument/2006/relationships/customXml" Target="../ink/ink21.xml"/><Relationship Id="rId4" Type="http://schemas.openxmlformats.org/officeDocument/2006/relationships/customXml" Target="../ink/ink5.xml"/><Relationship Id="rId9" Type="http://schemas.openxmlformats.org/officeDocument/2006/relationships/image" Target="../media/image7.png"/><Relationship Id="rId14" Type="http://schemas.openxmlformats.org/officeDocument/2006/relationships/customXml" Target="../ink/ink10.xml"/><Relationship Id="rId22" Type="http://schemas.openxmlformats.org/officeDocument/2006/relationships/customXml" Target="../ink/ink15.xml"/><Relationship Id="rId27" Type="http://schemas.openxmlformats.org/officeDocument/2006/relationships/image" Target="../media/image15.png"/><Relationship Id="rId30" Type="http://schemas.openxmlformats.org/officeDocument/2006/relationships/customXml" Target="../ink/ink2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13" Type="http://schemas.openxmlformats.org/officeDocument/2006/relationships/customXml" Target="../ink/ink30.xml"/><Relationship Id="rId3" Type="http://schemas.openxmlformats.org/officeDocument/2006/relationships/customXml" Target="../ink/ink25.xml"/><Relationship Id="rId7" Type="http://schemas.openxmlformats.org/officeDocument/2006/relationships/customXml" Target="../ink/ink27.xml"/><Relationship Id="rId12" Type="http://schemas.openxmlformats.org/officeDocument/2006/relationships/image" Target="../media/image21.png"/><Relationship Id="rId2" Type="http://schemas.openxmlformats.org/officeDocument/2006/relationships/image" Target="../media/image16.png"/><Relationship Id="rId16" Type="http://schemas.openxmlformats.org/officeDocument/2006/relationships/image" Target="../media/image23.png"/><Relationship Id="rId1" Type="http://schemas.openxmlformats.org/officeDocument/2006/relationships/customXml" Target="../ink/ink24.xml"/><Relationship Id="rId6" Type="http://schemas.openxmlformats.org/officeDocument/2006/relationships/image" Target="../media/image18.png"/><Relationship Id="rId11" Type="http://schemas.openxmlformats.org/officeDocument/2006/relationships/customXml" Target="../ink/ink29.xml"/><Relationship Id="rId5" Type="http://schemas.openxmlformats.org/officeDocument/2006/relationships/customXml" Target="../ink/ink26.xml"/><Relationship Id="rId15" Type="http://schemas.openxmlformats.org/officeDocument/2006/relationships/customXml" Target="../ink/ink31.xml"/><Relationship Id="rId10" Type="http://schemas.openxmlformats.org/officeDocument/2006/relationships/image" Target="../media/image20.png"/><Relationship Id="rId4" Type="http://schemas.openxmlformats.org/officeDocument/2006/relationships/image" Target="../media/image17.png"/><Relationship Id="rId9" Type="http://schemas.openxmlformats.org/officeDocument/2006/relationships/customXml" Target="../ink/ink28.xml"/><Relationship Id="rId14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7.png"/><Relationship Id="rId3" Type="http://schemas.openxmlformats.org/officeDocument/2006/relationships/customXml" Target="../ink/ink33.xml"/><Relationship Id="rId7" Type="http://schemas.openxmlformats.org/officeDocument/2006/relationships/customXml" Target="../ink/ink35.xml"/><Relationship Id="rId2" Type="http://schemas.openxmlformats.org/officeDocument/2006/relationships/image" Target="../media/image24.png"/><Relationship Id="rId1" Type="http://schemas.openxmlformats.org/officeDocument/2006/relationships/customXml" Target="../ink/ink32.xml"/><Relationship Id="rId6" Type="http://schemas.openxmlformats.org/officeDocument/2006/relationships/image" Target="../media/image26.png"/><Relationship Id="rId5" Type="http://schemas.openxmlformats.org/officeDocument/2006/relationships/customXml" Target="../ink/ink34.xml"/><Relationship Id="rId4" Type="http://schemas.openxmlformats.org/officeDocument/2006/relationships/image" Target="../media/image25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3" Type="http://schemas.openxmlformats.org/officeDocument/2006/relationships/customXml" Target="../ink/ink37.xml"/><Relationship Id="rId7" Type="http://schemas.openxmlformats.org/officeDocument/2006/relationships/customXml" Target="../ink/ink39.xml"/><Relationship Id="rId12" Type="http://schemas.openxmlformats.org/officeDocument/2006/relationships/image" Target="../media/image22.png"/><Relationship Id="rId2" Type="http://schemas.openxmlformats.org/officeDocument/2006/relationships/image" Target="../media/image28.png"/><Relationship Id="rId1" Type="http://schemas.openxmlformats.org/officeDocument/2006/relationships/customXml" Target="../ink/ink36.xml"/><Relationship Id="rId6" Type="http://schemas.openxmlformats.org/officeDocument/2006/relationships/image" Target="../media/image30.png"/><Relationship Id="rId11" Type="http://schemas.openxmlformats.org/officeDocument/2006/relationships/customXml" Target="../ink/ink41.xml"/><Relationship Id="rId5" Type="http://schemas.openxmlformats.org/officeDocument/2006/relationships/customXml" Target="../ink/ink38.xml"/><Relationship Id="rId10" Type="http://schemas.openxmlformats.org/officeDocument/2006/relationships/image" Target="../media/image32.png"/><Relationship Id="rId4" Type="http://schemas.openxmlformats.org/officeDocument/2006/relationships/image" Target="../media/image29.png"/><Relationship Id="rId9" Type="http://schemas.openxmlformats.org/officeDocument/2006/relationships/customXml" Target="../ink/ink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482613</xdr:colOff>
      <xdr:row>14</xdr:row>
      <xdr:rowOff>86523</xdr:rowOff>
    </xdr:from>
    <xdr:to>
      <xdr:col>13</xdr:col>
      <xdr:colOff>305584</xdr:colOff>
      <xdr:row>15</xdr:row>
      <xdr:rowOff>68476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9" name="Rukopis 48">
              <a:extLst>
                <a:ext uri="{FF2B5EF4-FFF2-40B4-BE49-F238E27FC236}">
                  <a16:creationId xmlns:a16="http://schemas.microsoft.com/office/drawing/2014/main" id="{A9E2C1F3-5B9C-496E-96E3-FF523DCB3C56}"/>
                </a:ext>
              </a:extLst>
            </xdr14:cNvPr>
            <xdr14:cNvContentPartPr/>
          </xdr14:nvContentPartPr>
          <xdr14:nvPr macro=""/>
          <xdr14:xfrm>
            <a:off x="9366840" y="2672705"/>
            <a:ext cx="434880" cy="166680"/>
          </xdr14:xfrm>
        </xdr:contentPart>
      </mc:Choice>
      <mc:Fallback xmlns="">
        <xdr:pic>
          <xdr:nvPicPr>
            <xdr:cNvPr id="49" name="Rukopis 48">
              <a:extLst>
                <a:ext uri="{FF2B5EF4-FFF2-40B4-BE49-F238E27FC236}">
                  <a16:creationId xmlns:a16="http://schemas.microsoft.com/office/drawing/2014/main" id="{A9E2C1F3-5B9C-496E-96E3-FF523DCB3C5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358200" y="2663724"/>
              <a:ext cx="452520" cy="184282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501693</xdr:colOff>
      <xdr:row>15</xdr:row>
      <xdr:rowOff>121396</xdr:rowOff>
    </xdr:from>
    <xdr:to>
      <xdr:col>13</xdr:col>
      <xdr:colOff>142144</xdr:colOff>
      <xdr:row>17</xdr:row>
      <xdr:rowOff>168821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2" name="Rukopis 51">
              <a:extLst>
                <a:ext uri="{FF2B5EF4-FFF2-40B4-BE49-F238E27FC236}">
                  <a16:creationId xmlns:a16="http://schemas.microsoft.com/office/drawing/2014/main" id="{0E09296F-549D-46A9-98DD-88AD8D2DC057}"/>
                </a:ext>
              </a:extLst>
            </xdr14:cNvPr>
            <xdr14:cNvContentPartPr/>
          </xdr14:nvContentPartPr>
          <xdr14:nvPr macro=""/>
          <xdr14:xfrm>
            <a:off x="9385920" y="2892305"/>
            <a:ext cx="252360" cy="416880"/>
          </xdr14:xfrm>
        </xdr:contentPart>
      </mc:Choice>
      <mc:Fallback xmlns="">
        <xdr:pic>
          <xdr:nvPicPr>
            <xdr:cNvPr id="52" name="Rukopis 51">
              <a:extLst>
                <a:ext uri="{FF2B5EF4-FFF2-40B4-BE49-F238E27FC236}">
                  <a16:creationId xmlns:a16="http://schemas.microsoft.com/office/drawing/2014/main" id="{0E09296F-549D-46A9-98DD-88AD8D2DC057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77292" y="2883305"/>
              <a:ext cx="269975" cy="434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316316</xdr:colOff>
      <xdr:row>5</xdr:row>
      <xdr:rowOff>114433</xdr:rowOff>
    </xdr:from>
    <xdr:to>
      <xdr:col>12</xdr:col>
      <xdr:colOff>189933</xdr:colOff>
      <xdr:row>25</xdr:row>
      <xdr:rowOff>110123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4" name="Rukopis 93">
              <a:extLst>
                <a:ext uri="{FF2B5EF4-FFF2-40B4-BE49-F238E27FC236}">
                  <a16:creationId xmlns:a16="http://schemas.microsoft.com/office/drawing/2014/main" id="{7B7142A8-926D-432A-8BCF-7EC75CEC0FE9}"/>
                </a:ext>
              </a:extLst>
            </xdr14:cNvPr>
            <xdr14:cNvContentPartPr/>
          </xdr14:nvContentPartPr>
          <xdr14:nvPr macro=""/>
          <xdr14:xfrm>
            <a:off x="5107680" y="1038069"/>
            <a:ext cx="3966480" cy="3690236"/>
          </xdr14:xfrm>
        </xdr:contentPart>
      </mc:Choice>
      <mc:Fallback xmlns="">
        <xdr:pic>
          <xdr:nvPicPr>
            <xdr:cNvPr id="94" name="Rukopis 93">
              <a:extLst>
                <a:ext uri="{FF2B5EF4-FFF2-40B4-BE49-F238E27FC236}">
                  <a16:creationId xmlns:a16="http://schemas.microsoft.com/office/drawing/2014/main" id="{7B7142A8-926D-432A-8BCF-7EC75CEC0FE9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098680" y="1029069"/>
              <a:ext cx="3984120" cy="3707875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584730</xdr:colOff>
      <xdr:row>0</xdr:row>
      <xdr:rowOff>25399</xdr:rowOff>
    </xdr:from>
    <xdr:to>
      <xdr:col>26</xdr:col>
      <xdr:colOff>460376</xdr:colOff>
      <xdr:row>20</xdr:row>
      <xdr:rowOff>84665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8C1B9AF-CDD5-4FE0-A532-85E03ACA8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280355</xdr:colOff>
      <xdr:row>81</xdr:row>
      <xdr:rowOff>148207</xdr:rowOff>
    </xdr:from>
    <xdr:to>
      <xdr:col>5</xdr:col>
      <xdr:colOff>280715</xdr:colOff>
      <xdr:row>81</xdr:row>
      <xdr:rowOff>148567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Rukopis 3">
              <a:extLst>
                <a:ext uri="{FF2B5EF4-FFF2-40B4-BE49-F238E27FC236}">
                  <a16:creationId xmlns:a16="http://schemas.microsoft.com/office/drawing/2014/main" id="{9DB92CA9-BF62-48F7-BE47-C60030504D99}"/>
                </a:ext>
              </a:extLst>
            </xdr14:cNvPr>
            <xdr14:cNvContentPartPr/>
          </xdr14:nvContentPartPr>
          <xdr14:nvPr macro=""/>
          <xdr14:xfrm>
            <a:off x="4074480" y="5667415"/>
            <a:ext cx="360" cy="360"/>
          </xdr14:xfrm>
        </xdr:contentPart>
      </mc:Choice>
      <mc:Fallback xmlns="">
        <xdr:pic>
          <xdr:nvPicPr>
            <xdr:cNvPr id="4" name="Rukopis 3">
              <a:extLst>
                <a:ext uri="{FF2B5EF4-FFF2-40B4-BE49-F238E27FC236}">
                  <a16:creationId xmlns:a16="http://schemas.microsoft.com/office/drawing/2014/main" id="{9DB92CA9-BF62-48F7-BE47-C60030504D9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065480" y="565841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384575</xdr:colOff>
      <xdr:row>80</xdr:row>
      <xdr:rowOff>417838</xdr:rowOff>
    </xdr:from>
    <xdr:to>
      <xdr:col>7</xdr:col>
      <xdr:colOff>751775</xdr:colOff>
      <xdr:row>81</xdr:row>
      <xdr:rowOff>103927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Rukopis 4">
              <a:extLst>
                <a:ext uri="{FF2B5EF4-FFF2-40B4-BE49-F238E27FC236}">
                  <a16:creationId xmlns:a16="http://schemas.microsoft.com/office/drawing/2014/main" id="{36753EFC-6758-4248-A249-0D6E96D68DA3}"/>
                </a:ext>
              </a:extLst>
            </xdr14:cNvPr>
            <xdr14:cNvContentPartPr/>
          </xdr14:nvContentPartPr>
          <xdr14:nvPr macro=""/>
          <xdr14:xfrm>
            <a:off x="5893200" y="5233255"/>
            <a:ext cx="367200" cy="389880"/>
          </xdr14:xfrm>
        </xdr:contentPart>
      </mc:Choice>
      <mc:Fallback xmlns="">
        <xdr:pic>
          <xdr:nvPicPr>
            <xdr:cNvPr id="5" name="Rukopis 4">
              <a:extLst>
                <a:ext uri="{FF2B5EF4-FFF2-40B4-BE49-F238E27FC236}">
                  <a16:creationId xmlns:a16="http://schemas.microsoft.com/office/drawing/2014/main" id="{36753EFC-6758-4248-A249-0D6E96D68DA3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5884200" y="5224255"/>
              <a:ext cx="384840" cy="407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365110</xdr:colOff>
      <xdr:row>80</xdr:row>
      <xdr:rowOff>412798</xdr:rowOff>
    </xdr:from>
    <xdr:to>
      <xdr:col>3</xdr:col>
      <xdr:colOff>571750</xdr:colOff>
      <xdr:row>81</xdr:row>
      <xdr:rowOff>90967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Rukopis 5">
              <a:extLst>
                <a:ext uri="{FF2B5EF4-FFF2-40B4-BE49-F238E27FC236}">
                  <a16:creationId xmlns:a16="http://schemas.microsoft.com/office/drawing/2014/main" id="{D0D6723A-0B89-4BE3-8772-92CE9DBA606B}"/>
                </a:ext>
              </a:extLst>
            </xdr14:cNvPr>
            <xdr14:cNvContentPartPr/>
          </xdr14:nvContentPartPr>
          <xdr14:nvPr macro=""/>
          <xdr14:xfrm>
            <a:off x="2619360" y="5228215"/>
            <a:ext cx="206640" cy="381960"/>
          </xdr14:xfrm>
        </xdr:contentPart>
      </mc:Choice>
      <mc:Fallback xmlns="">
        <xdr:pic>
          <xdr:nvPicPr>
            <xdr:cNvPr id="6" name="Rukopis 5">
              <a:extLst>
                <a:ext uri="{FF2B5EF4-FFF2-40B4-BE49-F238E27FC236}">
                  <a16:creationId xmlns:a16="http://schemas.microsoft.com/office/drawing/2014/main" id="{D0D6723A-0B89-4BE3-8772-92CE9DBA606B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610720" y="5219215"/>
              <a:ext cx="224280" cy="399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519613</xdr:colOff>
      <xdr:row>80</xdr:row>
      <xdr:rowOff>322798</xdr:rowOff>
    </xdr:from>
    <xdr:to>
      <xdr:col>6</xdr:col>
      <xdr:colOff>715813</xdr:colOff>
      <xdr:row>81</xdr:row>
      <xdr:rowOff>6367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Rukopis 6">
              <a:extLst>
                <a:ext uri="{FF2B5EF4-FFF2-40B4-BE49-F238E27FC236}">
                  <a16:creationId xmlns:a16="http://schemas.microsoft.com/office/drawing/2014/main" id="{9418E3A6-F069-4382-97D7-A7B693441C7B}"/>
                </a:ext>
              </a:extLst>
            </xdr14:cNvPr>
            <xdr14:cNvContentPartPr/>
          </xdr14:nvContentPartPr>
          <xdr14:nvPr macro=""/>
          <xdr14:xfrm>
            <a:off x="4922280" y="5138215"/>
            <a:ext cx="196200" cy="387360"/>
          </xdr14:xfrm>
        </xdr:contentPart>
      </mc:Choice>
      <mc:Fallback xmlns="">
        <xdr:pic>
          <xdr:nvPicPr>
            <xdr:cNvPr id="7" name="Rukopis 6">
              <a:extLst>
                <a:ext uri="{FF2B5EF4-FFF2-40B4-BE49-F238E27FC236}">
                  <a16:creationId xmlns:a16="http://schemas.microsoft.com/office/drawing/2014/main" id="{9418E3A6-F069-4382-97D7-A7B693441C7B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913280" y="5129215"/>
              <a:ext cx="213840" cy="405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474755</xdr:colOff>
      <xdr:row>80</xdr:row>
      <xdr:rowOff>692878</xdr:rowOff>
    </xdr:from>
    <xdr:to>
      <xdr:col>6</xdr:col>
      <xdr:colOff>285973</xdr:colOff>
      <xdr:row>82</xdr:row>
      <xdr:rowOff>74958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Rukopis 8">
              <a:extLst>
                <a:ext uri="{FF2B5EF4-FFF2-40B4-BE49-F238E27FC236}">
                  <a16:creationId xmlns:a16="http://schemas.microsoft.com/office/drawing/2014/main" id="{B12CC8FA-AEB2-4E42-9BF5-1835BAB57B03}"/>
                </a:ext>
              </a:extLst>
            </xdr14:cNvPr>
            <xdr14:cNvContentPartPr/>
          </xdr14:nvContentPartPr>
          <xdr14:nvPr macro=""/>
          <xdr14:xfrm>
            <a:off x="4268880" y="5508295"/>
            <a:ext cx="419760" cy="271080"/>
          </xdr14:xfrm>
        </xdr:contentPart>
      </mc:Choice>
      <mc:Fallback xmlns="">
        <xdr:pic>
          <xdr:nvPicPr>
            <xdr:cNvPr id="9" name="Rukopis 8">
              <a:extLst>
                <a:ext uri="{FF2B5EF4-FFF2-40B4-BE49-F238E27FC236}">
                  <a16:creationId xmlns:a16="http://schemas.microsoft.com/office/drawing/2014/main" id="{B12CC8FA-AEB2-4E42-9BF5-1835BAB57B0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4264783" y="5499295"/>
              <a:ext cx="428124" cy="2887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521498</xdr:colOff>
      <xdr:row>80</xdr:row>
      <xdr:rowOff>651838</xdr:rowOff>
    </xdr:from>
    <xdr:to>
      <xdr:col>3</xdr:col>
      <xdr:colOff>65230</xdr:colOff>
      <xdr:row>83</xdr:row>
      <xdr:rowOff>101070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1" name="Rukopis 10">
              <a:extLst>
                <a:ext uri="{FF2B5EF4-FFF2-40B4-BE49-F238E27FC236}">
                  <a16:creationId xmlns:a16="http://schemas.microsoft.com/office/drawing/2014/main" id="{4A412B91-07F1-493C-8609-787958C4043C}"/>
                </a:ext>
              </a:extLst>
            </xdr14:cNvPr>
            <xdr14:cNvContentPartPr/>
          </xdr14:nvContentPartPr>
          <xdr14:nvPr macro=""/>
          <xdr14:xfrm>
            <a:off x="1130040" y="5467255"/>
            <a:ext cx="1189440" cy="523440"/>
          </xdr14:xfrm>
        </xdr:contentPart>
      </mc:Choice>
      <mc:Fallback xmlns="">
        <xdr:pic>
          <xdr:nvPicPr>
            <xdr:cNvPr id="11" name="Rukopis 10">
              <a:extLst>
                <a:ext uri="{FF2B5EF4-FFF2-40B4-BE49-F238E27FC236}">
                  <a16:creationId xmlns:a16="http://schemas.microsoft.com/office/drawing/2014/main" id="{4A412B91-07F1-493C-8609-787958C4043C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121400" y="5458615"/>
              <a:ext cx="1207080" cy="5410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23477</xdr:colOff>
      <xdr:row>84</xdr:row>
      <xdr:rowOff>63462</xdr:rowOff>
    </xdr:from>
    <xdr:to>
      <xdr:col>2</xdr:col>
      <xdr:colOff>920237</xdr:colOff>
      <xdr:row>86</xdr:row>
      <xdr:rowOff>170765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38" name="Rukopis 37">
              <a:extLst>
                <a:ext uri="{FF2B5EF4-FFF2-40B4-BE49-F238E27FC236}">
                  <a16:creationId xmlns:a16="http://schemas.microsoft.com/office/drawing/2014/main" id="{1101627E-391A-42F4-94B5-A338DF440411}"/>
                </a:ext>
              </a:extLst>
            </xdr14:cNvPr>
            <xdr14:cNvContentPartPr/>
          </xdr14:nvContentPartPr>
          <xdr14:nvPr macro=""/>
          <xdr14:xfrm>
            <a:off x="1240560" y="6138295"/>
            <a:ext cx="896760" cy="477720"/>
          </xdr14:xfrm>
        </xdr:contentPart>
      </mc:Choice>
      <mc:Fallback xmlns="">
        <xdr:pic>
          <xdr:nvPicPr>
            <xdr:cNvPr id="38" name="Rukopis 37">
              <a:extLst>
                <a:ext uri="{FF2B5EF4-FFF2-40B4-BE49-F238E27FC236}">
                  <a16:creationId xmlns:a16="http://schemas.microsoft.com/office/drawing/2014/main" id="{1101627E-391A-42F4-94B5-A338DF440411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231917" y="6129648"/>
              <a:ext cx="914407" cy="495373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185097</xdr:colOff>
      <xdr:row>80</xdr:row>
      <xdr:rowOff>491998</xdr:rowOff>
    </xdr:from>
    <xdr:to>
      <xdr:col>4</xdr:col>
      <xdr:colOff>185457</xdr:colOff>
      <xdr:row>80</xdr:row>
      <xdr:rowOff>492358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39" name="Rukopis 38">
              <a:extLst>
                <a:ext uri="{FF2B5EF4-FFF2-40B4-BE49-F238E27FC236}">
                  <a16:creationId xmlns:a16="http://schemas.microsoft.com/office/drawing/2014/main" id="{1385A7F1-8916-4AA1-BB22-B1FCB689347A}"/>
                </a:ext>
              </a:extLst>
            </xdr14:cNvPr>
            <xdr14:cNvContentPartPr/>
          </xdr14:nvContentPartPr>
          <xdr14:nvPr macro=""/>
          <xdr14:xfrm>
            <a:off x="3370680" y="5307415"/>
            <a:ext cx="360" cy="360"/>
          </xdr14:xfrm>
        </xdr:contentPart>
      </mc:Choice>
      <mc:Fallback xmlns="">
        <xdr:pic>
          <xdr:nvPicPr>
            <xdr:cNvPr id="39" name="Rukopis 38">
              <a:extLst>
                <a:ext uri="{FF2B5EF4-FFF2-40B4-BE49-F238E27FC236}">
                  <a16:creationId xmlns:a16="http://schemas.microsoft.com/office/drawing/2014/main" id="{1385A7F1-8916-4AA1-BB22-B1FCB689347A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361680" y="529841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190497</xdr:colOff>
      <xdr:row>80</xdr:row>
      <xdr:rowOff>439078</xdr:rowOff>
    </xdr:from>
    <xdr:to>
      <xdr:col>4</xdr:col>
      <xdr:colOff>190857</xdr:colOff>
      <xdr:row>80</xdr:row>
      <xdr:rowOff>439438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40" name="Rukopis 39">
              <a:extLst>
                <a:ext uri="{FF2B5EF4-FFF2-40B4-BE49-F238E27FC236}">
                  <a16:creationId xmlns:a16="http://schemas.microsoft.com/office/drawing/2014/main" id="{A798420C-8E37-456D-BBEA-7B7890E2B2FB}"/>
                </a:ext>
              </a:extLst>
            </xdr14:cNvPr>
            <xdr14:cNvContentPartPr/>
          </xdr14:nvContentPartPr>
          <xdr14:nvPr macro=""/>
          <xdr14:xfrm>
            <a:off x="3376080" y="5254495"/>
            <a:ext cx="360" cy="360"/>
          </xdr14:xfrm>
        </xdr:contentPart>
      </mc:Choice>
      <mc:Fallback xmlns="">
        <xdr:pic>
          <xdr:nvPicPr>
            <xdr:cNvPr id="40" name="Rukopis 39">
              <a:extLst>
                <a:ext uri="{FF2B5EF4-FFF2-40B4-BE49-F238E27FC236}">
                  <a16:creationId xmlns:a16="http://schemas.microsoft.com/office/drawing/2014/main" id="{A798420C-8E37-456D-BBEA-7B7890E2B2F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367080" y="524549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285480</xdr:colOff>
      <xdr:row>22</xdr:row>
      <xdr:rowOff>65207</xdr:rowOff>
    </xdr:from>
    <xdr:to>
      <xdr:col>4</xdr:col>
      <xdr:colOff>57297</xdr:colOff>
      <xdr:row>34</xdr:row>
      <xdr:rowOff>175147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98" name="Rukopis 97">
              <a:extLst>
                <a:ext uri="{FF2B5EF4-FFF2-40B4-BE49-F238E27FC236}">
                  <a16:creationId xmlns:a16="http://schemas.microsoft.com/office/drawing/2014/main" id="{CF411A5A-4E11-4934-B111-B14F2653BC51}"/>
                </a:ext>
              </a:extLst>
            </xdr14:cNvPr>
            <xdr14:cNvContentPartPr/>
          </xdr14:nvContentPartPr>
          <xdr14:nvPr macro=""/>
          <xdr14:xfrm>
            <a:off x="285480" y="1361665"/>
            <a:ext cx="2957400" cy="2332440"/>
          </xdr14:xfrm>
        </xdr:contentPart>
      </mc:Choice>
      <mc:Fallback xmlns="">
        <xdr:pic>
          <xdr:nvPicPr>
            <xdr:cNvPr id="98" name="Rukopis 97">
              <a:extLst>
                <a:ext uri="{FF2B5EF4-FFF2-40B4-BE49-F238E27FC236}">
                  <a16:creationId xmlns:a16="http://schemas.microsoft.com/office/drawing/2014/main" id="{CF411A5A-4E11-4934-B111-B14F2653BC51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276480" y="1352665"/>
              <a:ext cx="2975040" cy="23500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25445</xdr:colOff>
      <xdr:row>30</xdr:row>
      <xdr:rowOff>163580</xdr:rowOff>
    </xdr:from>
    <xdr:to>
      <xdr:col>7</xdr:col>
      <xdr:colOff>354845</xdr:colOff>
      <xdr:row>32</xdr:row>
      <xdr:rowOff>46243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99" name="Rukopis 98">
              <a:extLst>
                <a:ext uri="{FF2B5EF4-FFF2-40B4-BE49-F238E27FC236}">
                  <a16:creationId xmlns:a16="http://schemas.microsoft.com/office/drawing/2014/main" id="{2FC4131D-5190-4C19-AC03-8928F596D312}"/>
                </a:ext>
              </a:extLst>
            </xdr14:cNvPr>
            <xdr14:cNvContentPartPr/>
          </xdr14:nvContentPartPr>
          <xdr14:nvPr macro=""/>
          <xdr14:xfrm>
            <a:off x="5629320" y="2941705"/>
            <a:ext cx="329400" cy="253080"/>
          </xdr14:xfrm>
        </xdr:contentPart>
      </mc:Choice>
      <mc:Fallback xmlns="">
        <xdr:pic>
          <xdr:nvPicPr>
            <xdr:cNvPr id="99" name="Rukopis 98">
              <a:extLst>
                <a:ext uri="{FF2B5EF4-FFF2-40B4-BE49-F238E27FC236}">
                  <a16:creationId xmlns:a16="http://schemas.microsoft.com/office/drawing/2014/main" id="{2FC4131D-5190-4C19-AC03-8928F596D312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5620320" y="2932705"/>
              <a:ext cx="347040" cy="2707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1051123</xdr:colOff>
      <xdr:row>24</xdr:row>
      <xdr:rowOff>180790</xdr:rowOff>
    </xdr:from>
    <xdr:to>
      <xdr:col>7</xdr:col>
      <xdr:colOff>158645</xdr:colOff>
      <xdr:row>26</xdr:row>
      <xdr:rowOff>2253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00" name="Rukopis 99">
              <a:extLst>
                <a:ext uri="{FF2B5EF4-FFF2-40B4-BE49-F238E27FC236}">
                  <a16:creationId xmlns:a16="http://schemas.microsoft.com/office/drawing/2014/main" id="{05ADD7B2-8595-48C4-8548-D96CB2C2FCB2}"/>
                </a:ext>
              </a:extLst>
            </xdr14:cNvPr>
            <xdr14:cNvContentPartPr/>
          </xdr14:nvContentPartPr>
          <xdr14:nvPr macro=""/>
          <xdr14:xfrm>
            <a:off x="5549040" y="1847665"/>
            <a:ext cx="213480" cy="191880"/>
          </xdr14:xfrm>
        </xdr:contentPart>
      </mc:Choice>
      <mc:Fallback xmlns="">
        <xdr:pic>
          <xdr:nvPicPr>
            <xdr:cNvPr id="100" name="Rukopis 99">
              <a:extLst>
                <a:ext uri="{FF2B5EF4-FFF2-40B4-BE49-F238E27FC236}">
                  <a16:creationId xmlns:a16="http://schemas.microsoft.com/office/drawing/2014/main" id="{05ADD7B2-8595-48C4-8548-D96CB2C2FCB2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5540400" y="1839025"/>
              <a:ext cx="231120" cy="209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122638</xdr:colOff>
      <xdr:row>25</xdr:row>
      <xdr:rowOff>9982</xdr:rowOff>
    </xdr:from>
    <xdr:to>
      <xdr:col>8</xdr:col>
      <xdr:colOff>238198</xdr:colOff>
      <xdr:row>25</xdr:row>
      <xdr:rowOff>180982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01" name="Rukopis 100">
              <a:extLst>
                <a:ext uri="{FF2B5EF4-FFF2-40B4-BE49-F238E27FC236}">
                  <a16:creationId xmlns:a16="http://schemas.microsoft.com/office/drawing/2014/main" id="{7CA5A3DE-B8B6-49C1-829D-7EB5D9CA93A8}"/>
                </a:ext>
              </a:extLst>
            </xdr14:cNvPr>
            <xdr14:cNvContentPartPr/>
          </xdr14:nvContentPartPr>
          <xdr14:nvPr macro=""/>
          <xdr14:xfrm>
            <a:off x="6763680" y="1862065"/>
            <a:ext cx="115560" cy="171000"/>
          </xdr14:xfrm>
        </xdr:contentPart>
      </mc:Choice>
      <mc:Fallback xmlns="">
        <xdr:pic>
          <xdr:nvPicPr>
            <xdr:cNvPr id="101" name="Rukopis 100">
              <a:extLst>
                <a:ext uri="{FF2B5EF4-FFF2-40B4-BE49-F238E27FC236}">
                  <a16:creationId xmlns:a16="http://schemas.microsoft.com/office/drawing/2014/main" id="{7CA5A3DE-B8B6-49C1-829D-7EB5D9CA93A8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6755040" y="1853425"/>
              <a:ext cx="133200" cy="188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72598</xdr:colOff>
      <xdr:row>31</xdr:row>
      <xdr:rowOff>68732</xdr:rowOff>
    </xdr:from>
    <xdr:to>
      <xdr:col>8</xdr:col>
      <xdr:colOff>227758</xdr:colOff>
      <xdr:row>32</xdr:row>
      <xdr:rowOff>37963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02" name="Rukopis 101">
              <a:extLst>
                <a:ext uri="{FF2B5EF4-FFF2-40B4-BE49-F238E27FC236}">
                  <a16:creationId xmlns:a16="http://schemas.microsoft.com/office/drawing/2014/main" id="{4A51A2A8-301D-4AC7-9A44-3C3DCAD9CD46}"/>
                </a:ext>
              </a:extLst>
            </xdr14:cNvPr>
            <xdr14:cNvContentPartPr/>
          </xdr14:nvContentPartPr>
          <xdr14:nvPr macro=""/>
          <xdr14:xfrm>
            <a:off x="6713640" y="3032065"/>
            <a:ext cx="155160" cy="154440"/>
          </xdr14:xfrm>
        </xdr:contentPart>
      </mc:Choice>
      <mc:Fallback xmlns="">
        <xdr:pic>
          <xdr:nvPicPr>
            <xdr:cNvPr id="102" name="Rukopis 101">
              <a:extLst>
                <a:ext uri="{FF2B5EF4-FFF2-40B4-BE49-F238E27FC236}">
                  <a16:creationId xmlns:a16="http://schemas.microsoft.com/office/drawing/2014/main" id="{4A51A2A8-301D-4AC7-9A44-3C3DCAD9CD46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6704640" y="3023065"/>
              <a:ext cx="172800" cy="1720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1051123</xdr:colOff>
      <xdr:row>24</xdr:row>
      <xdr:rowOff>180790</xdr:rowOff>
    </xdr:from>
    <xdr:to>
      <xdr:col>8</xdr:col>
      <xdr:colOff>158645</xdr:colOff>
      <xdr:row>26</xdr:row>
      <xdr:rowOff>2253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103" name="Rukopis 102">
              <a:extLst>
                <a:ext uri="{FF2B5EF4-FFF2-40B4-BE49-F238E27FC236}">
                  <a16:creationId xmlns:a16="http://schemas.microsoft.com/office/drawing/2014/main" id="{419FEF45-182D-46FB-9B69-46A69C2FD252}"/>
                </a:ext>
              </a:extLst>
            </xdr14:cNvPr>
            <xdr14:cNvContentPartPr/>
          </xdr14:nvContentPartPr>
          <xdr14:nvPr macro=""/>
          <xdr14:xfrm>
            <a:off x="5549040" y="1847665"/>
            <a:ext cx="213480" cy="191880"/>
          </xdr14:xfrm>
        </xdr:contentPart>
      </mc:Choice>
      <mc:Fallback xmlns="">
        <xdr:pic>
          <xdr:nvPicPr>
            <xdr:cNvPr id="103" name="Rukopis 102">
              <a:extLst>
                <a:ext uri="{FF2B5EF4-FFF2-40B4-BE49-F238E27FC236}">
                  <a16:creationId xmlns:a16="http://schemas.microsoft.com/office/drawing/2014/main" id="{419FEF45-182D-46FB-9B69-46A69C2FD252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5537804" y="1839025"/>
              <a:ext cx="236420" cy="209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1051123</xdr:colOff>
      <xdr:row>24</xdr:row>
      <xdr:rowOff>180790</xdr:rowOff>
    </xdr:from>
    <xdr:to>
      <xdr:col>9</xdr:col>
      <xdr:colOff>158645</xdr:colOff>
      <xdr:row>26</xdr:row>
      <xdr:rowOff>2253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04" name="Rukopis 103">
              <a:extLst>
                <a:ext uri="{FF2B5EF4-FFF2-40B4-BE49-F238E27FC236}">
                  <a16:creationId xmlns:a16="http://schemas.microsoft.com/office/drawing/2014/main" id="{EC84FA38-5A43-4ECC-9246-29A7F32E683E}"/>
                </a:ext>
              </a:extLst>
            </xdr14:cNvPr>
            <xdr14:cNvContentPartPr/>
          </xdr14:nvContentPartPr>
          <xdr14:nvPr macro=""/>
          <xdr14:xfrm>
            <a:off x="5549040" y="1847665"/>
            <a:ext cx="213480" cy="191880"/>
          </xdr14:xfrm>
        </xdr:contentPart>
      </mc:Choice>
      <mc:Fallback xmlns="">
        <xdr:pic>
          <xdr:nvPicPr>
            <xdr:cNvPr id="104" name="Rukopis 103">
              <a:extLst>
                <a:ext uri="{FF2B5EF4-FFF2-40B4-BE49-F238E27FC236}">
                  <a16:creationId xmlns:a16="http://schemas.microsoft.com/office/drawing/2014/main" id="{EC84FA38-5A43-4ECC-9246-29A7F32E683E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5540400" y="1839025"/>
              <a:ext cx="231120" cy="209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1051123</xdr:colOff>
      <xdr:row>24</xdr:row>
      <xdr:rowOff>180790</xdr:rowOff>
    </xdr:from>
    <xdr:to>
      <xdr:col>10</xdr:col>
      <xdr:colOff>158645</xdr:colOff>
      <xdr:row>26</xdr:row>
      <xdr:rowOff>2253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105" name="Rukopis 104">
              <a:extLst>
                <a:ext uri="{FF2B5EF4-FFF2-40B4-BE49-F238E27FC236}">
                  <a16:creationId xmlns:a16="http://schemas.microsoft.com/office/drawing/2014/main" id="{9422EC5A-6413-4EFC-8314-7A48B8B317EC}"/>
                </a:ext>
              </a:extLst>
            </xdr14:cNvPr>
            <xdr14:cNvContentPartPr/>
          </xdr14:nvContentPartPr>
          <xdr14:nvPr macro=""/>
          <xdr14:xfrm>
            <a:off x="5549040" y="1847665"/>
            <a:ext cx="213480" cy="191880"/>
          </xdr14:xfrm>
        </xdr:contentPart>
      </mc:Choice>
      <mc:Fallback xmlns="">
        <xdr:pic>
          <xdr:nvPicPr>
            <xdr:cNvPr id="105" name="Rukopis 104">
              <a:extLst>
                <a:ext uri="{FF2B5EF4-FFF2-40B4-BE49-F238E27FC236}">
                  <a16:creationId xmlns:a16="http://schemas.microsoft.com/office/drawing/2014/main" id="{9422EC5A-6413-4EFC-8314-7A48B8B317EC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5540400" y="1839025"/>
              <a:ext cx="231120" cy="209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25445</xdr:colOff>
      <xdr:row>30</xdr:row>
      <xdr:rowOff>163580</xdr:rowOff>
    </xdr:from>
    <xdr:to>
      <xdr:col>8</xdr:col>
      <xdr:colOff>354845</xdr:colOff>
      <xdr:row>32</xdr:row>
      <xdr:rowOff>46243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06" name="Rukopis 105">
              <a:extLst>
                <a:ext uri="{FF2B5EF4-FFF2-40B4-BE49-F238E27FC236}">
                  <a16:creationId xmlns:a16="http://schemas.microsoft.com/office/drawing/2014/main" id="{1DBAF377-870C-4E2A-9525-94EB4590F384}"/>
                </a:ext>
              </a:extLst>
            </xdr14:cNvPr>
            <xdr14:cNvContentPartPr/>
          </xdr14:nvContentPartPr>
          <xdr14:nvPr macro=""/>
          <xdr14:xfrm>
            <a:off x="5629320" y="2941705"/>
            <a:ext cx="329400" cy="253080"/>
          </xdr14:xfrm>
        </xdr:contentPart>
      </mc:Choice>
      <mc:Fallback xmlns="">
        <xdr:pic>
          <xdr:nvPicPr>
            <xdr:cNvPr id="106" name="Rukopis 105">
              <a:extLst>
                <a:ext uri="{FF2B5EF4-FFF2-40B4-BE49-F238E27FC236}">
                  <a16:creationId xmlns:a16="http://schemas.microsoft.com/office/drawing/2014/main" id="{1DBAF377-870C-4E2A-9525-94EB4590F384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5620320" y="2932705"/>
              <a:ext cx="347040" cy="2707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25445</xdr:colOff>
      <xdr:row>30</xdr:row>
      <xdr:rowOff>163580</xdr:rowOff>
    </xdr:from>
    <xdr:to>
      <xdr:col>9</xdr:col>
      <xdr:colOff>354845</xdr:colOff>
      <xdr:row>32</xdr:row>
      <xdr:rowOff>46243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107" name="Rukopis 106">
              <a:extLst>
                <a:ext uri="{FF2B5EF4-FFF2-40B4-BE49-F238E27FC236}">
                  <a16:creationId xmlns:a16="http://schemas.microsoft.com/office/drawing/2014/main" id="{82821D41-2C45-4BA7-B63A-07818D9FD670}"/>
                </a:ext>
              </a:extLst>
            </xdr14:cNvPr>
            <xdr14:cNvContentPartPr/>
          </xdr14:nvContentPartPr>
          <xdr14:nvPr macro=""/>
          <xdr14:xfrm>
            <a:off x="5629320" y="2941705"/>
            <a:ext cx="329400" cy="253080"/>
          </xdr14:xfrm>
        </xdr:contentPart>
      </mc:Choice>
      <mc:Fallback xmlns="">
        <xdr:pic>
          <xdr:nvPicPr>
            <xdr:cNvPr id="107" name="Rukopis 106">
              <a:extLst>
                <a:ext uri="{FF2B5EF4-FFF2-40B4-BE49-F238E27FC236}">
                  <a16:creationId xmlns:a16="http://schemas.microsoft.com/office/drawing/2014/main" id="{82821D41-2C45-4BA7-B63A-07818D9FD670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5620320" y="2932705"/>
              <a:ext cx="347040" cy="2707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25445</xdr:colOff>
      <xdr:row>30</xdr:row>
      <xdr:rowOff>163580</xdr:rowOff>
    </xdr:from>
    <xdr:to>
      <xdr:col>10</xdr:col>
      <xdr:colOff>354845</xdr:colOff>
      <xdr:row>32</xdr:row>
      <xdr:rowOff>46243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08" name="Rukopis 107">
              <a:extLst>
                <a:ext uri="{FF2B5EF4-FFF2-40B4-BE49-F238E27FC236}">
                  <a16:creationId xmlns:a16="http://schemas.microsoft.com/office/drawing/2014/main" id="{21C5BA6F-692C-4D8A-9729-E443CD76D22D}"/>
                </a:ext>
              </a:extLst>
            </xdr14:cNvPr>
            <xdr14:cNvContentPartPr/>
          </xdr14:nvContentPartPr>
          <xdr14:nvPr macro=""/>
          <xdr14:xfrm>
            <a:off x="5629320" y="2941705"/>
            <a:ext cx="329400" cy="253080"/>
          </xdr14:xfrm>
        </xdr:contentPart>
      </mc:Choice>
      <mc:Fallback xmlns="">
        <xdr:pic>
          <xdr:nvPicPr>
            <xdr:cNvPr id="108" name="Rukopis 107">
              <a:extLst>
                <a:ext uri="{FF2B5EF4-FFF2-40B4-BE49-F238E27FC236}">
                  <a16:creationId xmlns:a16="http://schemas.microsoft.com/office/drawing/2014/main" id="{21C5BA6F-692C-4D8A-9729-E443CD76D22D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5620320" y="2932705"/>
              <a:ext cx="347040" cy="2707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285480</xdr:colOff>
      <xdr:row>2</xdr:row>
      <xdr:rowOff>23</xdr:rowOff>
    </xdr:from>
    <xdr:to>
      <xdr:col>2</xdr:col>
      <xdr:colOff>334517</xdr:colOff>
      <xdr:row>3</xdr:row>
      <xdr:rowOff>18215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6" name="Rukopis 5">
              <a:extLst>
                <a:ext uri="{FF2B5EF4-FFF2-40B4-BE49-F238E27FC236}">
                  <a16:creationId xmlns:a16="http://schemas.microsoft.com/office/drawing/2014/main" id="{42DFCF22-3748-40F4-B3C1-9A67F1090AFC}"/>
                </a:ext>
              </a:extLst>
            </xdr14:cNvPr>
            <xdr14:cNvContentPartPr/>
          </xdr14:nvContentPartPr>
          <xdr14:nvPr macro=""/>
          <xdr14:xfrm>
            <a:off x="285480" y="370440"/>
            <a:ext cx="1266120" cy="203400"/>
          </xdr14:xfrm>
        </xdr:contentPart>
      </mc:Choice>
      <mc:Fallback xmlns="">
        <xdr:pic>
          <xdr:nvPicPr>
            <xdr:cNvPr id="6" name="Rukopis 5">
              <a:extLst>
                <a:ext uri="{FF2B5EF4-FFF2-40B4-BE49-F238E27FC236}">
                  <a16:creationId xmlns:a16="http://schemas.microsoft.com/office/drawing/2014/main" id="{42DFCF22-3748-40F4-B3C1-9A67F1090AF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77046" y="361440"/>
              <a:ext cx="1282651" cy="2210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386138</xdr:colOff>
      <xdr:row>0</xdr:row>
      <xdr:rowOff>37080</xdr:rowOff>
    </xdr:from>
    <xdr:to>
      <xdr:col>3</xdr:col>
      <xdr:colOff>288655</xdr:colOff>
      <xdr:row>1</xdr:row>
      <xdr:rowOff>25392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9" name="Rukopis 8">
              <a:extLst>
                <a:ext uri="{FF2B5EF4-FFF2-40B4-BE49-F238E27FC236}">
                  <a16:creationId xmlns:a16="http://schemas.microsoft.com/office/drawing/2014/main" id="{39C78707-BA75-4B29-8877-2D5529334694}"/>
                </a:ext>
              </a:extLst>
            </xdr14:cNvPr>
            <xdr14:cNvContentPartPr/>
          </xdr14:nvContentPartPr>
          <xdr14:nvPr macro=""/>
          <xdr14:xfrm>
            <a:off x="994680" y="37080"/>
            <a:ext cx="1119600" cy="173520"/>
          </xdr14:xfrm>
        </xdr:contentPart>
      </mc:Choice>
      <mc:Fallback xmlns="">
        <xdr:pic>
          <xdr:nvPicPr>
            <xdr:cNvPr id="9" name="Rukopis 8">
              <a:extLst>
                <a:ext uri="{FF2B5EF4-FFF2-40B4-BE49-F238E27FC236}">
                  <a16:creationId xmlns:a16="http://schemas.microsoft.com/office/drawing/2014/main" id="{39C78707-BA75-4B29-8877-2D552933469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86315" y="28080"/>
              <a:ext cx="1135996" cy="1911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370298</xdr:colOff>
      <xdr:row>4</xdr:row>
      <xdr:rowOff>26327</xdr:rowOff>
    </xdr:from>
    <xdr:to>
      <xdr:col>2</xdr:col>
      <xdr:colOff>358277</xdr:colOff>
      <xdr:row>5</xdr:row>
      <xdr:rowOff>11398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2" name="Rukopis 11">
              <a:extLst>
                <a:ext uri="{FF2B5EF4-FFF2-40B4-BE49-F238E27FC236}">
                  <a16:creationId xmlns:a16="http://schemas.microsoft.com/office/drawing/2014/main" id="{CB8E4F71-7398-46AD-8B97-FB3FE7E4B5D6}"/>
                </a:ext>
              </a:extLst>
            </xdr14:cNvPr>
            <xdr14:cNvContentPartPr/>
          </xdr14:nvContentPartPr>
          <xdr14:nvPr macro=""/>
          <xdr14:xfrm>
            <a:off x="978840" y="767160"/>
            <a:ext cx="596520" cy="170280"/>
          </xdr14:xfrm>
        </xdr:contentPart>
      </mc:Choice>
      <mc:Fallback xmlns="">
        <xdr:pic>
          <xdr:nvPicPr>
            <xdr:cNvPr id="12" name="Rukopis 11">
              <a:extLst>
                <a:ext uri="{FF2B5EF4-FFF2-40B4-BE49-F238E27FC236}">
                  <a16:creationId xmlns:a16="http://schemas.microsoft.com/office/drawing/2014/main" id="{CB8E4F71-7398-46AD-8B97-FB3FE7E4B5D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970962" y="758160"/>
              <a:ext cx="611961" cy="1879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31680</xdr:colOff>
      <xdr:row>4</xdr:row>
      <xdr:rowOff>15887</xdr:rowOff>
    </xdr:from>
    <xdr:to>
      <xdr:col>1</xdr:col>
      <xdr:colOff>41978</xdr:colOff>
      <xdr:row>4</xdr:row>
      <xdr:rowOff>42887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3" name="Rukopis 12">
              <a:extLst>
                <a:ext uri="{FF2B5EF4-FFF2-40B4-BE49-F238E27FC236}">
                  <a16:creationId xmlns:a16="http://schemas.microsoft.com/office/drawing/2014/main" id="{DF5115FB-9435-4DCD-B996-378B29EEE336}"/>
                </a:ext>
              </a:extLst>
            </xdr14:cNvPr>
            <xdr14:cNvContentPartPr/>
          </xdr14:nvContentPartPr>
          <xdr14:nvPr macro=""/>
          <xdr14:xfrm>
            <a:off x="31680" y="756720"/>
            <a:ext cx="618840" cy="27000"/>
          </xdr14:xfrm>
        </xdr:contentPart>
      </mc:Choice>
      <mc:Fallback xmlns="">
        <xdr:pic>
          <xdr:nvPicPr>
            <xdr:cNvPr id="13" name="Rukopis 12">
              <a:extLst>
                <a:ext uri="{FF2B5EF4-FFF2-40B4-BE49-F238E27FC236}">
                  <a16:creationId xmlns:a16="http://schemas.microsoft.com/office/drawing/2014/main" id="{DF5115FB-9435-4DCD-B996-378B29EEE336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2680" y="747720"/>
              <a:ext cx="636480" cy="44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26138</xdr:colOff>
      <xdr:row>5</xdr:row>
      <xdr:rowOff>174478</xdr:rowOff>
    </xdr:from>
    <xdr:to>
      <xdr:col>3</xdr:col>
      <xdr:colOff>7495</xdr:colOff>
      <xdr:row>6</xdr:row>
      <xdr:rowOff>59470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6" name="Rukopis 15">
              <a:extLst>
                <a:ext uri="{FF2B5EF4-FFF2-40B4-BE49-F238E27FC236}">
                  <a16:creationId xmlns:a16="http://schemas.microsoft.com/office/drawing/2014/main" id="{2AD6F80B-F416-4BD1-8651-7806ADCC440B}"/>
                </a:ext>
              </a:extLst>
            </xdr14:cNvPr>
            <xdr14:cNvContentPartPr/>
          </xdr14:nvContentPartPr>
          <xdr14:nvPr macro=""/>
          <xdr14:xfrm>
            <a:off x="634680" y="1100520"/>
            <a:ext cx="1198440" cy="70200"/>
          </xdr14:xfrm>
        </xdr:contentPart>
      </mc:Choice>
      <mc:Fallback xmlns="">
        <xdr:pic>
          <xdr:nvPicPr>
            <xdr:cNvPr id="16" name="Rukopis 15">
              <a:extLst>
                <a:ext uri="{FF2B5EF4-FFF2-40B4-BE49-F238E27FC236}">
                  <a16:creationId xmlns:a16="http://schemas.microsoft.com/office/drawing/2014/main" id="{2AD6F80B-F416-4BD1-8651-7806ADCC440B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26276" y="1091520"/>
              <a:ext cx="1214912" cy="87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47455</xdr:colOff>
      <xdr:row>2</xdr:row>
      <xdr:rowOff>20903</xdr:rowOff>
    </xdr:from>
    <xdr:to>
      <xdr:col>3</xdr:col>
      <xdr:colOff>544975</xdr:colOff>
      <xdr:row>2</xdr:row>
      <xdr:rowOff>21263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7" name="Rukopis 16">
              <a:extLst>
                <a:ext uri="{FF2B5EF4-FFF2-40B4-BE49-F238E27FC236}">
                  <a16:creationId xmlns:a16="http://schemas.microsoft.com/office/drawing/2014/main" id="{56818DEB-7FEC-4061-92B9-5FD94E569792}"/>
                </a:ext>
              </a:extLst>
            </xdr14:cNvPr>
            <xdr14:cNvContentPartPr/>
          </xdr14:nvContentPartPr>
          <xdr14:nvPr macro=""/>
          <xdr14:xfrm>
            <a:off x="1873080" y="391320"/>
            <a:ext cx="497520" cy="360"/>
          </xdr14:xfrm>
        </xdr:contentPart>
      </mc:Choice>
      <mc:Fallback xmlns="">
        <xdr:pic>
          <xdr:nvPicPr>
            <xdr:cNvPr id="17" name="Rukopis 16">
              <a:extLst>
                <a:ext uri="{FF2B5EF4-FFF2-40B4-BE49-F238E27FC236}">
                  <a16:creationId xmlns:a16="http://schemas.microsoft.com/office/drawing/2014/main" id="{56818DEB-7FEC-4061-92B9-5FD94E569792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864080" y="382320"/>
              <a:ext cx="51516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10302</xdr:colOff>
      <xdr:row>5</xdr:row>
      <xdr:rowOff>21118</xdr:rowOff>
    </xdr:from>
    <xdr:to>
      <xdr:col>4</xdr:col>
      <xdr:colOff>10662</xdr:colOff>
      <xdr:row>5</xdr:row>
      <xdr:rowOff>21478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D66593F1-C6E2-47DF-AC4A-2A463CF46E5B}"/>
                </a:ext>
              </a:extLst>
            </xdr14:cNvPr>
            <xdr14:cNvContentPartPr/>
          </xdr14:nvContentPartPr>
          <xdr14:nvPr macro=""/>
          <xdr14:xfrm>
            <a:off x="2957760" y="947160"/>
            <a:ext cx="360" cy="36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D66593F1-C6E2-47DF-AC4A-2A463CF46E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948760" y="9381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87120</xdr:colOff>
      <xdr:row>2</xdr:row>
      <xdr:rowOff>57983</xdr:rowOff>
    </xdr:from>
    <xdr:to>
      <xdr:col>3</xdr:col>
      <xdr:colOff>524388</xdr:colOff>
      <xdr:row>9</xdr:row>
      <xdr:rowOff>106485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19" name="Rukopis 18">
              <a:extLst>
                <a:ext uri="{FF2B5EF4-FFF2-40B4-BE49-F238E27FC236}">
                  <a16:creationId xmlns:a16="http://schemas.microsoft.com/office/drawing/2014/main" id="{CBA32ABC-C900-4835-B7E4-D0DD4A683A4E}"/>
                </a:ext>
              </a:extLst>
            </xdr14:cNvPr>
            <xdr14:cNvContentPartPr/>
          </xdr14:nvContentPartPr>
          <xdr14:nvPr macro=""/>
          <xdr14:xfrm>
            <a:off x="87120" y="428400"/>
            <a:ext cx="2347560" cy="1344960"/>
          </xdr14:xfrm>
        </xdr:contentPart>
      </mc:Choice>
      <mc:Fallback>
        <xdr:pic>
          <xdr:nvPicPr>
            <xdr:cNvPr id="19" name="Rukopis 18">
              <a:extLst>
                <a:ext uri="{FF2B5EF4-FFF2-40B4-BE49-F238E27FC236}">
                  <a16:creationId xmlns:a16="http://schemas.microsoft.com/office/drawing/2014/main" id="{CBA32ABC-C900-4835-B7E4-D0DD4A683A4E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8120" y="419400"/>
              <a:ext cx="2365200" cy="1362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426213</xdr:colOff>
      <xdr:row>12</xdr:row>
      <xdr:rowOff>4457</xdr:rowOff>
    </xdr:from>
    <xdr:to>
      <xdr:col>7</xdr:col>
      <xdr:colOff>261687</xdr:colOff>
      <xdr:row>14</xdr:row>
      <xdr:rowOff>22480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6" name="Rukopis 5">
              <a:extLst>
                <a:ext uri="{FF2B5EF4-FFF2-40B4-BE49-F238E27FC236}">
                  <a16:creationId xmlns:a16="http://schemas.microsoft.com/office/drawing/2014/main" id="{FF0383AE-F904-42DB-9D9B-746B25E0287D}"/>
                </a:ext>
              </a:extLst>
            </xdr14:cNvPr>
            <xdr14:cNvContentPartPr/>
          </xdr14:nvContentPartPr>
          <xdr14:nvPr macro=""/>
          <xdr14:xfrm>
            <a:off x="4574880" y="2226957"/>
            <a:ext cx="872640" cy="388440"/>
          </xdr14:xfrm>
        </xdr:contentPart>
      </mc:Choice>
      <mc:Fallback>
        <xdr:pic>
          <xdr:nvPicPr>
            <xdr:cNvPr id="6" name="Rukopis 5">
              <a:extLst>
                <a:ext uri="{FF2B5EF4-FFF2-40B4-BE49-F238E27FC236}">
                  <a16:creationId xmlns:a16="http://schemas.microsoft.com/office/drawing/2014/main" id="{FF0383AE-F904-42DB-9D9B-746B25E0287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566541" y="2218317"/>
              <a:ext cx="888985" cy="4060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264573</xdr:colOff>
      <xdr:row>13</xdr:row>
      <xdr:rowOff>184292</xdr:rowOff>
    </xdr:from>
    <xdr:to>
      <xdr:col>6</xdr:col>
      <xdr:colOff>617733</xdr:colOff>
      <xdr:row>15</xdr:row>
      <xdr:rowOff>110155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1" name="Rukopis 10">
              <a:extLst>
                <a:ext uri="{FF2B5EF4-FFF2-40B4-BE49-F238E27FC236}">
                  <a16:creationId xmlns:a16="http://schemas.microsoft.com/office/drawing/2014/main" id="{5E28AD78-73FF-4253-9F11-4FB64B1E57B3}"/>
                </a:ext>
              </a:extLst>
            </xdr14:cNvPr>
            <xdr14:cNvContentPartPr/>
          </xdr14:nvContentPartPr>
          <xdr14:nvPr macro=""/>
          <xdr14:xfrm>
            <a:off x="4413240" y="2592000"/>
            <a:ext cx="353160" cy="296280"/>
          </xdr14:xfrm>
        </xdr:contentPart>
      </mc:Choice>
      <mc:Fallback>
        <xdr:pic>
          <xdr:nvPicPr>
            <xdr:cNvPr id="11" name="Rukopis 10">
              <a:extLst>
                <a:ext uri="{FF2B5EF4-FFF2-40B4-BE49-F238E27FC236}">
                  <a16:creationId xmlns:a16="http://schemas.microsoft.com/office/drawing/2014/main" id="{5E28AD78-73FF-4253-9F11-4FB64B1E57B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404240" y="2583349"/>
              <a:ext cx="370800" cy="31394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782973</xdr:colOff>
      <xdr:row>14</xdr:row>
      <xdr:rowOff>17803</xdr:rowOff>
    </xdr:from>
    <xdr:to>
      <xdr:col>7</xdr:col>
      <xdr:colOff>614127</xdr:colOff>
      <xdr:row>15</xdr:row>
      <xdr:rowOff>182515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20" name="Rukopis 19">
              <a:extLst>
                <a:ext uri="{FF2B5EF4-FFF2-40B4-BE49-F238E27FC236}">
                  <a16:creationId xmlns:a16="http://schemas.microsoft.com/office/drawing/2014/main" id="{024A8C96-22AE-4720-AA02-C26792B87B1F}"/>
                </a:ext>
              </a:extLst>
            </xdr14:cNvPr>
            <xdr14:cNvContentPartPr/>
          </xdr14:nvContentPartPr>
          <xdr14:nvPr macro=""/>
          <xdr14:xfrm>
            <a:off x="4931640" y="2610720"/>
            <a:ext cx="868320" cy="349920"/>
          </xdr14:xfrm>
        </xdr:contentPart>
      </mc:Choice>
      <mc:Fallback>
        <xdr:pic>
          <xdr:nvPicPr>
            <xdr:cNvPr id="20" name="Rukopis 19">
              <a:extLst>
                <a:ext uri="{FF2B5EF4-FFF2-40B4-BE49-F238E27FC236}">
                  <a16:creationId xmlns:a16="http://schemas.microsoft.com/office/drawing/2014/main" id="{024A8C96-22AE-4720-AA02-C26792B87B1F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923304" y="2601720"/>
              <a:ext cx="884659" cy="3675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38847</xdr:colOff>
      <xdr:row>8</xdr:row>
      <xdr:rowOff>157773</xdr:rowOff>
    </xdr:from>
    <xdr:to>
      <xdr:col>8</xdr:col>
      <xdr:colOff>728240</xdr:colOff>
      <xdr:row>10</xdr:row>
      <xdr:rowOff>28197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25" name="Rukopis 24">
              <a:extLst>
                <a:ext uri="{FF2B5EF4-FFF2-40B4-BE49-F238E27FC236}">
                  <a16:creationId xmlns:a16="http://schemas.microsoft.com/office/drawing/2014/main" id="{1B612D15-6578-43F2-99AE-D6FAB34390CE}"/>
                </a:ext>
              </a:extLst>
            </xdr14:cNvPr>
            <xdr14:cNvContentPartPr/>
          </xdr14:nvContentPartPr>
          <xdr14:nvPr macro=""/>
          <xdr14:xfrm>
            <a:off x="5224680" y="1639440"/>
            <a:ext cx="1726560" cy="240840"/>
          </xdr14:xfrm>
        </xdr:contentPart>
      </mc:Choice>
      <mc:Fallback>
        <xdr:pic>
          <xdr:nvPicPr>
            <xdr:cNvPr id="25" name="Rukopis 24">
              <a:extLst>
                <a:ext uri="{FF2B5EF4-FFF2-40B4-BE49-F238E27FC236}">
                  <a16:creationId xmlns:a16="http://schemas.microsoft.com/office/drawing/2014/main" id="{1B612D15-6578-43F2-99AE-D6FAB34390CE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216346" y="1630800"/>
              <a:ext cx="1742895" cy="2584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101260</xdr:colOff>
      <xdr:row>0</xdr:row>
      <xdr:rowOff>171360</xdr:rowOff>
    </xdr:from>
    <xdr:to>
      <xdr:col>18</xdr:col>
      <xdr:colOff>330630</xdr:colOff>
      <xdr:row>2</xdr:row>
      <xdr:rowOff>170620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10" name="Rukopis 9">
              <a:extLst>
                <a:ext uri="{FF2B5EF4-FFF2-40B4-BE49-F238E27FC236}">
                  <a16:creationId xmlns:a16="http://schemas.microsoft.com/office/drawing/2014/main" id="{C0120A15-3258-4352-A186-3612EFF7E005}"/>
                </a:ext>
              </a:extLst>
            </xdr14:cNvPr>
            <xdr14:cNvContentPartPr/>
          </xdr14:nvContentPartPr>
          <xdr14:nvPr macro=""/>
          <xdr14:xfrm>
            <a:off x="9613560" y="171360"/>
            <a:ext cx="1448570" cy="367560"/>
          </xdr14:xfrm>
        </xdr:contentPart>
      </mc:Choice>
      <mc:Fallback>
        <xdr:pic>
          <xdr:nvPicPr>
            <xdr:cNvPr id="10" name="Rukopis 9">
              <a:extLst>
                <a:ext uri="{FF2B5EF4-FFF2-40B4-BE49-F238E27FC236}">
                  <a16:creationId xmlns:a16="http://schemas.microsoft.com/office/drawing/2014/main" id="{C0120A15-3258-4352-A186-3612EFF7E00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604918" y="162360"/>
              <a:ext cx="1466214" cy="3852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457150</xdr:colOff>
      <xdr:row>2</xdr:row>
      <xdr:rowOff>19060</xdr:rowOff>
    </xdr:from>
    <xdr:to>
      <xdr:col>7</xdr:col>
      <xdr:colOff>357790</xdr:colOff>
      <xdr:row>3</xdr:row>
      <xdr:rowOff>155670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4" name="Rukopis 13">
              <a:extLst>
                <a:ext uri="{FF2B5EF4-FFF2-40B4-BE49-F238E27FC236}">
                  <a16:creationId xmlns:a16="http://schemas.microsoft.com/office/drawing/2014/main" id="{62F0F303-8F48-44BD-99B6-A1A710B62FEF}"/>
                </a:ext>
              </a:extLst>
            </xdr14:cNvPr>
            <xdr14:cNvContentPartPr/>
          </xdr14:nvContentPartPr>
          <xdr14:nvPr macro=""/>
          <xdr14:xfrm>
            <a:off x="3321000" y="387360"/>
            <a:ext cx="1729440" cy="320760"/>
          </xdr14:xfrm>
        </xdr:contentPart>
      </mc:Choice>
      <mc:Fallback>
        <xdr:pic>
          <xdr:nvPicPr>
            <xdr:cNvPr id="14" name="Rukopis 13">
              <a:extLst>
                <a:ext uri="{FF2B5EF4-FFF2-40B4-BE49-F238E27FC236}">
                  <a16:creationId xmlns:a16="http://schemas.microsoft.com/office/drawing/2014/main" id="{62F0F303-8F48-44BD-99B6-A1A710B62FE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312725" y="378360"/>
              <a:ext cx="1746334" cy="3384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14</xdr:col>
      <xdr:colOff>264270</xdr:colOff>
      <xdr:row>10</xdr:row>
      <xdr:rowOff>38780</xdr:rowOff>
    </xdr:from>
    <xdr:to>
      <xdr:col>16</xdr:col>
      <xdr:colOff>89830</xdr:colOff>
      <xdr:row>13</xdr:row>
      <xdr:rowOff>121730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7" name="Rukopis 16">
              <a:extLst>
                <a:ext uri="{FF2B5EF4-FFF2-40B4-BE49-F238E27FC236}">
                  <a16:creationId xmlns:a16="http://schemas.microsoft.com/office/drawing/2014/main" id="{8A072E29-D4EA-4C13-9C83-74B09DD6638A}"/>
                </a:ext>
              </a:extLst>
            </xdr14:cNvPr>
            <xdr14:cNvContentPartPr/>
          </xdr14:nvContentPartPr>
          <xdr14:nvPr macro=""/>
          <xdr14:xfrm>
            <a:off x="8741520" y="1880280"/>
            <a:ext cx="1222560" cy="635400"/>
          </xdr14:xfrm>
        </xdr:contentPart>
      </mc:Choice>
      <mc:Fallback>
        <xdr:pic>
          <xdr:nvPicPr>
            <xdr:cNvPr id="17" name="Rukopis 16">
              <a:extLst>
                <a:ext uri="{FF2B5EF4-FFF2-40B4-BE49-F238E27FC236}">
                  <a16:creationId xmlns:a16="http://schemas.microsoft.com/office/drawing/2014/main" id="{8A072E29-D4EA-4C13-9C83-74B09DD6638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8732877" y="1871635"/>
              <a:ext cx="1240205" cy="65305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551230</xdr:colOff>
      <xdr:row>10</xdr:row>
      <xdr:rowOff>75140</xdr:rowOff>
    </xdr:from>
    <xdr:to>
      <xdr:col>9</xdr:col>
      <xdr:colOff>45980</xdr:colOff>
      <xdr:row>13</xdr:row>
      <xdr:rowOff>58370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18" name="Rukopis 17">
              <a:extLst>
                <a:ext uri="{FF2B5EF4-FFF2-40B4-BE49-F238E27FC236}">
                  <a16:creationId xmlns:a16="http://schemas.microsoft.com/office/drawing/2014/main" id="{FD861778-7CCD-42B0-A97D-C9D3D1E9609A}"/>
                </a:ext>
              </a:extLst>
            </xdr14:cNvPr>
            <xdr14:cNvContentPartPr/>
          </xdr14:nvContentPartPr>
          <xdr14:nvPr macro=""/>
          <xdr14:xfrm>
            <a:off x="5320080" y="1916640"/>
            <a:ext cx="1139400" cy="535680"/>
          </xdr14:xfrm>
        </xdr:contentPart>
      </mc:Choice>
      <mc:Fallback>
        <xdr:pic>
          <xdr:nvPicPr>
            <xdr:cNvPr id="18" name="Rukopis 17">
              <a:extLst>
                <a:ext uri="{FF2B5EF4-FFF2-40B4-BE49-F238E27FC236}">
                  <a16:creationId xmlns:a16="http://schemas.microsoft.com/office/drawing/2014/main" id="{FD861778-7CCD-42B0-A97D-C9D3D1E9609A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311440" y="1907640"/>
              <a:ext cx="1157040" cy="5533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163340</xdr:colOff>
      <xdr:row>4</xdr:row>
      <xdr:rowOff>42440</xdr:rowOff>
    </xdr:from>
    <xdr:to>
      <xdr:col>12</xdr:col>
      <xdr:colOff>162340</xdr:colOff>
      <xdr:row>6</xdr:row>
      <xdr:rowOff>141060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19" name="Rukopis 18">
              <a:extLst>
                <a:ext uri="{FF2B5EF4-FFF2-40B4-BE49-F238E27FC236}">
                  <a16:creationId xmlns:a16="http://schemas.microsoft.com/office/drawing/2014/main" id="{D6F9A46C-2455-43BD-8108-8551A5F48E10}"/>
                </a:ext>
              </a:extLst>
            </xdr14:cNvPr>
            <xdr14:cNvContentPartPr/>
          </xdr14:nvContentPartPr>
          <xdr14:nvPr macro=""/>
          <xdr14:xfrm>
            <a:off x="6576840" y="779040"/>
            <a:ext cx="1497600" cy="466920"/>
          </xdr14:xfrm>
        </xdr:contentPart>
      </mc:Choice>
      <mc:Fallback>
        <xdr:pic>
          <xdr:nvPicPr>
            <xdr:cNvPr id="19" name="Rukopis 18">
              <a:extLst>
                <a:ext uri="{FF2B5EF4-FFF2-40B4-BE49-F238E27FC236}">
                  <a16:creationId xmlns:a16="http://schemas.microsoft.com/office/drawing/2014/main" id="{D6F9A46C-2455-43BD-8108-8551A5F48E10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568200" y="770040"/>
              <a:ext cx="1515240" cy="4845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18790</xdr:colOff>
      <xdr:row>11</xdr:row>
      <xdr:rowOff>120670</xdr:rowOff>
    </xdr:from>
    <xdr:to>
      <xdr:col>3</xdr:col>
      <xdr:colOff>19150</xdr:colOff>
      <xdr:row>11</xdr:row>
      <xdr:rowOff>121030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20" name="Rukopis 19">
              <a:extLst>
                <a:ext uri="{FF2B5EF4-FFF2-40B4-BE49-F238E27FC236}">
                  <a16:creationId xmlns:a16="http://schemas.microsoft.com/office/drawing/2014/main" id="{48635B4E-918C-4CB8-9340-9954444A55B8}"/>
                </a:ext>
              </a:extLst>
            </xdr14:cNvPr>
            <xdr14:cNvContentPartPr/>
          </xdr14:nvContentPartPr>
          <xdr14:nvPr macro=""/>
          <xdr14:xfrm>
            <a:off x="2273040" y="2146320"/>
            <a:ext cx="360" cy="360"/>
          </xdr14:xfrm>
        </xdr:contentPart>
      </mc:Choice>
      <mc:Fallback>
        <xdr:pic>
          <xdr:nvPicPr>
            <xdr:cNvPr id="20" name="Rukopis 19">
              <a:extLst>
                <a:ext uri="{FF2B5EF4-FFF2-40B4-BE49-F238E27FC236}">
                  <a16:creationId xmlns:a16="http://schemas.microsoft.com/office/drawing/2014/main" id="{48635B4E-918C-4CB8-9340-9954444A55B8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2264040" y="2137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8:07:02.452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231 0,'-2'3,"-8"1,-6-1,-6 0,-6-1,1-1,1 3,2 2,3 4,5 5,8 6,8 2,7-4,4-1,10-1,0-2,0 1,-2-1,3 3,2 4,2-2,3-4,2-5,1-4,-3-4,-5-7,-8-9,-6-7,-4-7,-5-3,-3-2,-6 4,-9 4,-4 4,-4 5,-3 5,2 4</inkml:trace>
  <inkml:trace contextRef="#ctx0" brushRef="#br0" timeOffset="1463.7157">615 80,'-2'0,"-10"0,-5 3,-8 3,-2 4,0 3,5 1,12 5,13-2,8-3,6-2,8 1,7 0,5-2,0-3,1-3,-2-2,-1-1,-1-2,-4 0,-1-1,0 0,-3 1,-5-3,-7-6,-5-5,-13-2,-8-1,-5-4,-5 3,-4 3,-3 6,-5 0,1-1,0 2,0 2,1 2,-2 1,3 2</inkml:trace>
  <inkml:trace contextRef="#ctx0" brushRef="#br0" timeOffset="3090.3927">1113 113,'0'2,"-6"2,-6 0,-8-2,-5 0,-4 0,-3 4,-1 1,2 3,4-1,7 1,6 1,5 2,8 1,9-1,9 2,6-2,6-2,2-4,2-2,1-3,0-1,-3-1,-4-1,-4-2,-4-4,-4-4,-5-4,-4-6,-4-2,-1-3,-7 4,-10-1,-5 4,-5 6,-3-2,3 3</inkml:trace>
  <inkml:trace contextRef="#ctx0" brushRef="#br0" timeOffset="4603.5827">1192 225,'3'3,"1"6,0 4,-2 6,0 4,-3 8,-2 0,-6 1,-4-3,-5-6,-7-7,-3-8,-2-7,-1-2,-1-2,-1 0,1 0,2 2,7 2,4 2,5-6,6-7,4-8,-4-5,1 0</inkml:trace>
  <inkml:trace contextRef="#ctx0" brushRef="#br0" timeOffset="6309.4765">824 273,'0'3,"0"6,0 7,-3 3,-6 5,-7-3,-9-1,-3-2,0-4,3-4,0-4,-2-3,2-10,5-10,5-4,6-4,4-3,1 0,0 2,-1 3,-3 3,0 4</inkml:trace>
  <inkml:trace contextRef="#ctx0" brushRef="#br0" timeOffset="7905.1632">392 192,'0'6,"-3"1,-1 6,1 5,-3 8,-2 3,-1 1,2 2,-1-3,-4-5,-6-8,-5-6,-4-5,-3-3,-2-2,-4-1,2-3,1-1,4 1,3-3,7-4,6-7,6-5,4-4,2-1,1 0,2-7,1 0,2 3,-1 7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08:15.22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81 294,'-2'8,"-1"14,0 9,0 9,2 3,0-1,0-3,-2 0,-3-4,0 1,-2-2,0-5,2-2,2-1,-1-2,-2-5,0-1,1-4</inkml:trace>
  <inkml:trace contextRef="#ctx0" brushRef="#br0" timeOffset="832.7091">23 264,'8'-5,"9"-1,15 0,12 1,11 1,8-6,-1-1,-6 1,-11 2,-7 3,-10 2</inkml:trace>
  <inkml:trace contextRef="#ctx0" brushRef="#br0" timeOffset="1897.2717">23 500,'-2'3,"-2"2,1 4,6 0,9 1,5 2,6-2,2-3,1-2,1-1,0-3,1-1,0 0,1 0,1-1,4 1,2 0,-5-1</inkml:trace>
  <inkml:trace contextRef="#ctx0" brushRef="#br0" timeOffset="2765.8565">537 338,'0'3,"0"5,-2 7,-2 5,-4 5,-1 3,1 2,-3 0,0 1,2-1,3 1,-3-1,0 0,2-1,2-4</inkml:trace>
  <inkml:trace contextRef="#ctx0" brushRef="#br0" timeOffset="3968.3745">566 397,'3'-2,"3"-2,5 4,4 3,0 6,-2 5,1 2,0 6,0-1,-2 1,2 2,3 7,-1 0,-3-2,1 1,-2 1,-3-3,2-13,-1-15,-2-9,1-6,0-3,-1-8,1-3,1 2,2-2,0 1,5 0,-2 3,0 3,-4 2,-2 3,-4 1,-2 4</inkml:trace>
  <inkml:trace contextRef="#ctx0" brushRef="#br0" timeOffset="4706.6961">1096 558</inkml:trace>
  <inkml:trace contextRef="#ctx0" brushRef="#br0" timeOffset="6656.5804">1375 529,'0'-2,"5"-2,7 1,6 1,8 0,1 3,2 2,0 0,1-1,0 0,-2 0,-2-2,1 1,0-1,1 0,0 0,1 0,0-1,0 1,1 0,-1 0,1 0,-3 0,-1 0,0 0,1 0,-2 3,-3 3,1 0,0 0,2-2,2-1,-2-1,0-2,9-4,3-3,0 0,0 2,-3 1,-1 2,-2 1,-6 0</inkml:trace>
  <inkml:trace contextRef="#ctx0" brushRef="#br0" timeOffset="8513.758">1757 15,'-2'0,"-9"0,-5 8,1 4,0 3,0 2,3 2,0 1,1 0,-1-4,-1-2,2 1,2 4,6 5,6 0,5-3,3-2,5-4,3-2,-1-2,6 1,-3 1,1-3,2 3,1-1,2 2,1 0,1-4,1-3,-1-3,-1-2,-2-6,-5-8,-3-9,-2-3,-4-3,0-2,0-1,-1 3,0 2,-1 4,-2 0,-4-1,-1 0,-7-1,-7 4,-5 2,-2 2,-3 3,-5 2,-1-1,2 2,0 3,-1 2,-1 1,2 0,3-1,-1 1,0 1,0 1,2 3,5 1</inkml:trace>
  <inkml:trace contextRef="#ctx0" brushRef="#br0" timeOffset="9174.135">1963 191,'3'3,"5"8,2 4,-1 3,-2 3,0 8,2-1,4 0,4 2,3-3,5-5,-2-5</inkml:trace>
  <inkml:trace contextRef="#ctx0" brushRef="#br0" timeOffset="9944.05">2345 279,'0'-2,"-2"-2,-6 11,-2 9,1 7,2 4,2-3</inkml:trace>
  <inkml:trace contextRef="#ctx0" brushRef="#br0" timeOffset="11079.7472">2286 206,'3'0,"5"0,7 3,6 0,4 0,2-1,3 0,-2 2,-8 5,-10 3,-12 0,-10 3,-9-1,-5 2,-3-1,-2-4,4-4</inkml:trace>
  <inkml:trace contextRef="#ctx0" brushRef="#br0" timeOffset="13241.6522">1625 779,'-5'0,"-4"8,-3 2,-5 4,-4 8,-1 2,1 0,3 0,3 5,2-1,2-1,3-1,4-1,1 1,5 1,4-3,6-4,6-1,3-3,2-3,-2 0,0-3,1-3,2-2,2-3,2-1,1-1,0-1,6 1,1-1,0 1,2 0,-7-6,-5-3,-5-1,-6-3,-5-5,-5-4,-3-1,-1 1,-2-6,0-2,0-3,0 1,0 2,1 2,-1 1,1-1,0 0,0 2,-7 1,-8-1,-4 4,-4 6,-2 6,0 4,-1 4,2 1,3 2,-1 0,-1 0,-2 2,-2 2,2 1,2 2,5 3,6 0</inkml:trace>
  <inkml:trace contextRef="#ctx0" brushRef="#br0" timeOffset="14283.7256">1801 1073,'0'3,"0"3,0 3,8 5,4 0,4 0,-2 3,0 1,-1 0,1-1,0-3,-2 1,-4 3,-2 1,-1 0,5 1,0-2</inkml:trace>
  <inkml:trace contextRef="#ctx0" brushRef="#br0" timeOffset="15450.2376">2169 1058,'-2'0,"-2"3,1 5,1 7,0 6,1 3,0 4,1 0,0-4,0-2,0-1,0 2,3 2,0-7,6-10,0-12,6-11,4-9,-2-4,1-2,1-3,-2 1,0-1,2 0,5 0,-2 4,1 1,-4 6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08:50.40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08:50.73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23:29.446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30 642,'-5'0,"-1"0</inkml:trace>
  <inkml:trace contextRef="#ctx0" brushRef="#br0" timeOffset="1272.4616">0 642,'6'0,"5"0,7 0,5 0,7 0,7 0,3 0,-3 0,-3 0,-2 0,-1 0,1 0,5 0,2 0,-4 0,5 0,1 0,3 0,7 0,11 0,9 0,12 0,12 0,9 0,-2 0,1 0,-2 0,-11 0,-8 0,-12 0,-15 0,-10 0,-11 0,-6 0,-3 0,0 0,0 0,0 0,10 0,1 0,6 0,7 0,7 0,4 0,4 0,-3 0,-3 0,-5 0,0 0,1 0,-3 0,2 0,1 5,5 2,3-1,9-1,14-1,4-2,5-1,-8 0,-15-1,-13-1,-13 1,-8 0,0 0,-3-1,0 1,-3 0,0 5,-1 2,-1 0,0-2,0-1,1-2,-1-1,0 0,-5-1</inkml:trace>
  <inkml:trace contextRef="#ctx0" brushRef="#br0" timeOffset="2802.4918">1999 759,'0'3,"0"10,0 9,0 12,3 11,0 3,1 13,-2 1,5 3,1 0,-1 1,-2 0,-2-1,0 7,-2 5,-1-3,0-7,0-5,-1 0,1-1,0-6,7 1,3-5,0 1,-2-4,-3 8,-1 0,-2-4,-2-6,0-7,0-3,0-5,-1-1,1-4,0-1,-1 8,1 3,0 5,0 1,0-2,0-2,0-3,0-3,0-6</inkml:trace>
  <inkml:trace contextRef="#ctx0" brushRef="#br0" timeOffset="23290.0971">1896 157,'0'10,"0"8,0 12,0 9,0 5,0-2,0-1,0-4,0-3,0-7</inkml:trace>
  <inkml:trace contextRef="#ctx0" brushRef="#br0" timeOffset="25453.2759">1794 113,'3'-5,"7"-4,6-3,7-3,2 0,2-3,1 2,1 3,3 4,2 8,-4 8,-1 6,0 7,-1 0,-3-1,-4 1,-7 3,-6 4,-9-2,-9-1,-8-3,-6-7,-4-4,-2-5,-1-3,2 1,4 2,3 0,1 0,1 1,2 2,6 0,10-2,11 4,11 2,5 1,7 4,5-1,0-3,-2 1,-3 1,-5 0,-7-3</inkml:trace>
  <inkml:trace contextRef="#ctx0" brushRef="#br0" timeOffset="4431.8925">4763 2758,'0'-2,"10"-1,9 0,13-5,11 0,3 0,7 2,-1 2,0 2,5 1,2 1,3 0,10 0,-4 0,0-4,-2-2,-7-1,-1 3,-5 0,-8 2,-2-2,-8-2,-3-1,-3 2,-4 1,-1 1,8 2,8 0,11 1,5 0,15 0,-1 1,-2-1,-8 0,7 0,-4 0,3 0,4 0,2 0,0 0,-3 0,9 0,9 0,11 0,4 0,1 0,4 0,-9 0,-14 0,-16 0,-15 0,-10 0,-9 0,-5 0,-2 0,0 0,-1 0,-2 0,1 0,0 0,1 0,4-2,-1-4,0-1,0 1,-1 2,1 1,-4 1</inkml:trace>
  <inkml:trace contextRef="#ctx0" brushRef="#br0" timeOffset="6232.5128">6747 2670,'0'5,"-7"7,-3 11,1 7,1 3,2 1,3 0,-1 1,-3-2,1 0,0 2,-2 8,-2 2,2 2,-2 2,-1-6,-4 8,-1-2,2-8,5 3,2 3,4 6,1-1,-3 4,-1 2,-2-2,-3 1,2-6,1-6,3-7,2 1,-1-3,-3-5,1-6,-5 1,1-1,1-1,2 1,-2 1,0 2,2 0,2 1,1 0,-3 1,0 0,0-1,2-2,0-1,-3-2,-2 2,-2-3,2-1,2 1,-1 0,0-3,1-1,1-2,3-1,1 1,2 4,1-1,-3 1,1 0,-1 2,1 2,0 2,-1-4,-3-3,-1-5</inkml:trace>
  <inkml:trace contextRef="#ctx0" brushRef="#br0" timeOffset="19750.7745">6203 1774,'6'-5,"5"-2,7 1,6 1,2 1,3 2,1 0,1 2,2 0,-1 3,-5 3,-3 3,-7 6,-8-1,-11-2,-7-1,-5 1,-5-3,-7 1,-1-2,-4 0,-4 4,-1 5,0-1,0 2,2-1,3-5,1-3,1-4,3 0,8 4,10 2,11 1,8-3,4 0,3-1,2-3,4-2,2-1,2-1,-4-1</inkml:trace>
  <inkml:trace contextRef="#ctx0" brushRef="#br0" timeOffset="20519.5224">6659 1906,'3'0,"-2"5,-6 7,-15 13,-4 8,-5 11,-3 3,2 0,3-4,1 0,6-3,0 5,4 0,2-8,2-8,1-9</inkml:trace>
  <inkml:trace contextRef="#ctx0" brushRef="#br0" timeOffset="21890.6901">6556 2244,'-2'0,"-2"-2,4-2,6 1,7 1,14 0,12 3,12 2,8 0,13 7,0 2,-8-1,-2-3,-9 0,-13 2,-14 3,-14 10,-14 1,-11 1,-9-3,0-3,0-5,-3-3,-4 3,-6 3,-1-1,5 0,6-4,2-3,-1-4,0-2,6-2,10-1,16 0,7-3,7-1,3 0,-2 1,-1 1,2-5,1 0,7 1,5 1,9 1,6 2,-2 1,-3 1,-6 0,-10 0</inkml:trace>
  <inkml:trace contextRef="#ctx0" brushRef="#br0" timeOffset="28962.2991">4969 1347,'0'3,"0"18,0 10,0 21,0 5,0 4,0-4,0-6,0-7,0-9,3-7,0-9</inkml:trace>
  <inkml:trace contextRef="#ctx0" brushRef="#br0" timeOffset="30301.4401">5116 1288,'0'8,"0"7,0 6,0 5,0 3,0 1,0 1,0-1,0 4,-2 2,-2 0,-1-3,-4-5,1-2,1 0,2 0,1-5</inkml:trace>
  <inkml:trace contextRef="#ctx0" brushRef="#br0" timeOffset="31225.9193">4704 1862,'3'3,"5"0,5 0,11-1,8 0,8-1,17 0,14-1,10 0,11 0,2 0,-9-3,-15 0,-13 0,-13 0,-10 2,-9-1,-8 2</inkml:trace>
  <inkml:trace contextRef="#ctx0" brushRef="#br0" timeOffset="32199.8517">4689 1186,'0'-2,"6"1,3 1,5 3,4 1,0 0,3-1,0-1,1-1,3 0,8-1,5 0,5 0,1 0,-3 0,-3-1,-2 1,-4 0,-3 0,-3 3,-5 3,-2 0,-3 0</inkml:trace>
  <inkml:trace contextRef="#ctx0" brushRef="#br0" timeOffset="33869.8027">5071 3861,'0'-2,"6"-2,5 1,7 1,6 0,2 0,6 2,-1 2,-6 2</inkml:trace>
  <inkml:trace contextRef="#ctx0" brushRef="#br0" timeOffset="35267.2798">5454 3611,'-2'0,"-2"5,1 7,1 11,0 7,1 3,0 1,1 0,0-1,0-6</inkml:trace>
  <inkml:trace contextRef="#ctx0" brushRef="#br0" timeOffset="37508.6226">5483 3582,'-2'0,"-2"3,1 10,6 8,4 3,4 1,3-5,1-3,0-2,4 1,-3 1,0 0,1 2,0 0,1-3,-2-1,3 0,0 0,-1-10,-3-7,3-10,-1-9,1-6,-2-3,-2-4,0 1,-3 2,0 5,-3 5,-2 2,-3-2,-1-2,-1 3</inkml:trace>
  <inkml:trace contextRef="#ctx0" brushRef="#br0" timeOffset="40498.616">5557 3964,'0'3,"0"5,0 7,0 5,-2 3,-4-1,-1-2,1 2,-1 6,-1-1,0-3,-2-3,-2 2,-1 0,-2 1,-2 4,-2 3,-2-3,0 0,-4 0,-1 0,1-2,2-3,3 2,-3 2,-3 1,-1 1,3-2,3-3,1-6,-1-5,-3-6,1-1,1 1,0 4,-1 0,0-1,-3 2,-2-1,1-2,-5 0,1 0,-5 0,1-2,-5-3,-1-1,1-2,2 4,3 2,3-2,-4 0,0-2,-7-1,-1-1,-11 0,-8-2,-3 1,4 0,-8 0,2 0,9-3,5-1,-2-4,8-1,3-4,5 0,7 2,-2-1,-1-2,-1-4,2 2,1 4,2-2,1 2,-6 3,-5 1,2-2,4 2,2-3,2 0,7 0,5-2,-2 1,0-2,2 2,2 1,-2 2,4 0,1-1,-2-4,-5 1,-4 0,0-1,-1-2,0 1,1 1,3 2,0-1,0 2,-2-3,-4-4,0 1,0-1,-2-1,-1-3,-5-7,1 0,2-1,2 0,6 1,5 2,6 3,3 6,-1 1,-1 0,-4-1,-3-3,2-2,-1-3,-4-10,-1-5,1 1,5 2,6 3,0 3,2 1,3 1,0-9,-5-8,-9-1,0 2,3 7,3 8,4 6,-2 2,1-2,-7-4,-4-5,-3-4,-4-1,2 4,2 3,6 4,3 3,5-1,5 0,3 0,1 0,-5 1,-2 2,-1 2,3 0,0 1,-1 1,-1 2,-2-5,0-4,-1-2,-3-1,1 0,4 0,4-1,0-2,-3 4,0 5,0 3,1 5</inkml:trace>
  <inkml:trace contextRef="#ctx0" brushRef="#br0" timeOffset="41999.5335">1485 2714,'-2'0,"-1"-10,-1-15,2-15,0-11,1-4,0 4,1 7,0 7,0 4,0 3,0 2,0 2,3 4,0 1,3 1,5 3,6 6,4 4,5 11,4 10,3 7,-2 3,-6-1,-8-1,-3-2,-3-1,3 0,-2-3</inkml:trace>
  <inkml:trace contextRef="#ctx0" brushRef="#br0" timeOffset="72310.4311">456 1759,'-4'8,"-3"7,1 13,1 13,1 4,-6 6,-1 1,1-5,2-5,2-4,3-6,2-5,0 0,1-3,3-6,6-11,2-11,3-10,0-8,-3-5,2-3,-1-1,2-1,-1 1,2 0,-2 0,5 1,0 5</inkml:trace>
  <inkml:trace contextRef="#ctx0" brushRef="#br0" timeOffset="73440.9087">603 1935,'3'8,"3"4,3 4,2 0,3 1,0 0,1-3,3-1,1-1,-1 0,2 4,0 1,2-3,-1-3,-3-8,-6-8,-1-5,-3-4,-3-4,-3-4,0-11,-2-4,0-2,1 6,5 6,0 9</inkml:trace>
  <inkml:trace contextRef="#ctx0" brushRef="#br0" timeOffset="74102.2707">779 2112,'0'5,"0"7,0 6,0 5,0 3,0 3,0 1,-2-1,-4-7,0-1,0 0,2 0,1-5</inkml:trace>
  <inkml:trace contextRef="#ctx0" brushRef="#br0" timeOffset="75775.1082">853 1671,'-2'0,"-4"3,-1 5,1 7,2 5,1 5,1 3,1 2,1 0,-2-4,-1-5,0 0,1-5</inkml:trace>
  <inkml:trace contextRef="#ctx0" brushRef="#br0" timeOffset="76642.9253">941 1906,'0'3,"0"5,0 12,0 7,0 4,0 2,0 0,0 0,0-1,0-1,-2-5,-1-6,-1-5</inkml:trace>
  <inkml:trace contextRef="#ctx0" brushRef="#br0" timeOffset="78112.8877">926 1979,'3'-2,"3"-4,3 0,5 0,5 2,0 3,-4 8,-5 7,-3 6,-3 3,-3-1,-3-1,-7-5,-4-4,0-2,4-1,7 2,9-2,8 3,6-1,5 3,3-1,-4-3</inkml:trace>
  <inkml:trace contextRef="#ctx0" brushRef="#br0" timeOffset="88686.533">4498 5448,'-2'3,"-4"3,0 3,0 5,-3 5,-1 5,2 10,2 7,2 4,2 0,1-4,1-3,0-3,0-3,1-1,-1-7</inkml:trace>
  <inkml:trace contextRef="#ctx0" brushRef="#br0" timeOffset="89459.2018">4601 5492,'8'0,"2"3,-1 5,-1 7,-7 6,-5 4,0 3,0 1,0 2,-4-1,0 1,-2 2,-1-2,1-2,2 0,3 0,1-5</inkml:trace>
  <inkml:trace contextRef="#ctx0" brushRef="#br0" timeOffset="90301.4452">4733 5595,'0'3,"0"5,0 7,0 3,-2 6,-1 2,0 1,0 1,-3 1,-2-5</inkml:trace>
  <inkml:trace contextRef="#ctx0" brushRef="#br0" timeOffset="91321.4956">4248 6051,'6'5,"5"2,5-1,4-1,3-1,4-2,4-1,-1 0,0-1,0-1,-1 1,0 0,0 0,1-1,-1 1,-2 0,-1 0,-5 0</inkml:trace>
  <inkml:trace contextRef="#ctx0" brushRef="#br0" timeOffset="92630.1672">4425 5301,'-5'-5,"1"-1,6 0,8 1,4 1,13 2,11 1,5 0,7 1,1 0,-5 1,-1-1,-7 3,-4 0,2 0,-5 0</inkml:trace>
  <inkml:trace contextRef="#ctx0" brushRef="#br0" timeOffset="95786.2287">1250 2464,'0'10,"0"16,0 14,0 4,0 8,0 0,0 1,0 4,0-3,0 7,0-1,0 0,0-6,0-8,0 1,0 2,0-4,0-1,0 1,0-3,0 4,0-1,0 3,0-3,0-4,0-3,0-4,0-3,0 4,0 9,0 1,0-2,0 2,0-2,0-3,0 2,0-2,0 5,0 6,0-2,0 3,0-1,0-6,5 1,2-3,-1 3,4 5,1-2,-3 3,6 6,5 5,7 7,4 4,5 7,10 12,6 3,7 2,0-5,-1-11,-6-14,-1-9,-10-12,-9-14,-7-10,-5-7,-3-3,0 1,5 1,-1 2,9 9,2 2,-2-1,-1 0,-6-2,-3-3,-2-3,0-4,0-2,0-4,-1-3,7 0,7 8,4 3,8 3,10 5,5 0,7-6,11 0,14 3,13-1,0 2,5-1,5-6,-10-5,-2-2,-11 0,-7-1,-16-2,-9 0,1 1,-4 1,-2-3,3 7,5 0,-1-1,-2 2,1-1,1-2,-5-4,-6-2,-6 3,-9 1,-6-2,-3-1,3-2,1-1,-2-1,-1 4,1 1,0 0,7-1,2-2,0-1,-1-1,-1 0,-1-2,-1 1,4 0,1 0,0 0,-2-1,-1 1,-2 0,0 0,-2 0,-2 0,-1 0,0 0,1 0,0 0,4 0,-2-2,0-1,-3-3,-3 0,0-4,0 0,2 1,1-5,4-3,-3 0,-6-4,-2-6,-4-11,-5-2,2 0,-2 2,-3 2,1 5,0 5,3 5,1 3,3 0,3 2,-3 3,-1 0,-3 2</inkml:trace>
  <inkml:trace contextRef="#ctx0" brushRef="#br0" timeOffset="97121.6017">5351 6007,'3'-5,"5"-2,14-7,9-1,3-3,2-3,-1 1,-4 5,-2 2,-1-2,-2 0,-4-1,-5 0,-1 3,-1 11,-2 11,-4 9,-3 3,-3 4,-2 3,0 1,-4 1,-2 0,2 0,-1 0,2-5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25:10.579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914 45,'-2'-2,"-6"-2,-7 1,-6 1,-4 0,-3 0,1 2,-3-5,2-2,0 1,0 1,0 2,0 1,-1 0,2 2,1 0,0 0,-1 1,2-1,3 0,-3 3,-2 5,1 5,-2 1,1 2,2-2,3-1,1 2,-2 4,1 1,2-1,1 0,2-4,1-2,4-1,1 1,-3-3,-1 0,2 4,-3 3,3 5,3 3,2 2,4 2,2-1,4 1,4-3,4-5,2-2,7-3,0-1,2 2,2-3,0 0,-1 0,-3-3,-1-4,4 1,2-2,3-2,1-1,-1-2,-2 0,-2-1,1 0,-1-1,9 1,2 0,2-1,-1 1,-1 8,0 4,-1 4,-3-2,-1-3,-6-3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25:13.078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593 12,'-2'-2,"-6"-2,-7 1,-8 1,-3 2,-2 2,-1 1,-3 2,1 3,1-1,4 0,0-3,0-1,-5 2,1 1,3 1,2 1,3 2,-2 1,0 3,0 2,1 2,2 0,5 2,4 3,6 2,2 2,3-1,1-3,1-2,2-2,4-3,3-1,2 0,2-1,3-2,1-1,1 0,-1 1,4 1,0 0,3 3,1 0,-1-4,0-4,1-3,1-2,0-3,2 0,0 0,1-1,-1 0,3 3,-4 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25:15.155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320 16,'0'-2,"-2"-2,-6 1,-7 1,-5 0,-3 0,1 2,-1 5,-2 2,-1 4,-1 8,-2 1,2-3,3 1,6 2,1 8,5 3,11 8,7 1,5-3,4-1,6-3,3-6,1-6,0-8,-2-5,-3-3,3 2,0 1,1 0,5 0,-4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25:17.316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312 0,'-7'5,"-8"2,-6-1,-5-1,0 1,2 2,0 0,-4 1,1 1,0 4,4 2,2 4,3 3,6 3,5 1,3 0,2-1,2 1,1 1,0-3,2-4,4-5,2-1,5-4,6 1,3-1,9-2,3-4,2-1,-2-3,-1 0,-2-1,0-1,0-2,-1-1,-2 0,-6 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28:44.069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455 12,'-2'-2,"-4"-2,-5 1,-7 1,-2 2,-1 2,-1 1,-3 2,1 3,1-1,3 0,0-3,0-1,-4 2,2 1,0 1,3 1,3 2,-3 1,1 3,0 2,0 2,2 0,3 2,5 3,2 2,4 2,1-1,1-3,0-2,3-2,2-3,3-1,1 0,1-1,4-2,0-1,0 0,0 1,3 1,0 0,2 3,1 0,-1-4,0-4,1-3,1-2,0-3,1 0,0 0,1-1,-1 0,3 3,-4 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28:44.098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593 12,'-2'-2,"-6"-2,-7 1,-8 1,-3 2,-2 2,-1 1,-3 2,1 3,1-1,4 0,0-3,0-1,-5 2,1 1,3 1,2 1,3 2,-2 1,0 3,0 2,1 2,2 0,5 2,4 3,6 2,2 2,3-1,1-3,1-2,2-2,4-3,3-1,2 0,2-1,3-2,1-1,1 0,-1 1,4 1,0 0,3 3,1 0,-1-4,0-4,1-3,1-2,0-3,2 0,0 0,1-1,-1 0,3 3,-4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8:07:11.760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691 0,'3'0,"1"3,-1 3,-3 4,-1 2,-2 3,1 3,0 2,1 3,0 3,1 2,0 3,0 0,0 2,0-1,0 1,0-1,0 1,0-1,0-2,-3 4,-3-1,-1 5,-5 1,0 0,-1-4,-4-3,-1-4,0-4,-4 0,-2 0,-3 3,-3 1,2-1,-1 1,1-6,0-2,4-3,0-4,4-1,3-3,-4 0,-2 0,-1 0,0 1,1 0,5 0</inkml:trace>
  <inkml:trace contextRef="#ctx0" brushRef="#br0" timeOffset="1160.7215">33 850,'0'2,"0"7,-2 5,-5 2,0 4,1 4,2 3,0 1,2-1,2 0,2-4,2-1,5-6,7 0,6-2,4-4,12-3,11-3,9-3,15 0,4-2,-2 0,-7 1,-13-1,-13 1,-13-3,-15-1,-15 0,-10 1,-6 4,0 1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28:44.099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593 12,'-2'-2,"-6"-2,-7 1,-8 1,-3 2,-2 2,-1 1,-3 2,1 3,1-1,4 0,0-3,0-1,-5 2,1 1,3 1,2 1,3 2,-2 1,0 3,0 2,1 2,2 0,5 2,4 3,6 2,2 2,3-1,1-3,1-2,2-2,4-3,3-1,2 0,2-1,3-2,1-1,1 0,-1 1,4 1,0 0,3 3,1 0,-1-4,0-4,1-3,1-2,0-3,2 0,0 0,1-1,-1 0,3 3,-4 1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42:54.385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914 45,'-2'-2,"-6"-2,-7 1,-6 1,-4 0,-3 0,1 2,-3-5,2-2,0 1,0 1,0 2,0 1,-1 0,2 2,1 0,0 0,-1 1,2-1,3 0,-3 3,-2 5,1 5,-2 1,1 2,2-2,3-1,1 2,-2 4,1 1,2-1,1 0,2-4,1-2,4-1,1 1,-3-3,-1 0,2 4,-3 3,3 5,3 3,2 2,4 2,2-1,4 1,4-3,4-5,2-2,7-3,0-1,2 2,2-3,0 0,-1 0,-3-3,-1-4,4 1,2-2,3-2,1-1,-1-2,-2 0,-2-1,1 0,-1-1,9 1,2 0,2-1,-1 1,-1 8,0 4,-1 4,-3-2,-1-3,-6-3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42:54.389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914 45,'-2'-2,"-6"-2,-7 1,-6 1,-4 0,-3 0,1 2,-3-5,2-2,0 1,0 1,0 2,0 1,-1 0,2 2,1 0,0 0,-1 1,2-1,3 0,-3 3,-2 5,1 5,-2 1,1 2,2-2,3-1,1 2,-2 4,1 1,2-1,1 0,2-4,1-2,4-1,1 1,-3-3,-1 0,2 4,-3 3,3 5,3 3,2 2,4 2,2-1,4 1,4-3,4-5,2-2,7-3,0-1,2 2,2-3,0 0,-1 0,-3-3,-1-4,4 1,2-2,3-2,1-1,-1-2,-2 0,-2-1,1 0,-1-1,9 1,2 0,2-1,-1 1,-1 8,0 4,-1 4,-3-2,-1-3,-6-3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42:54.390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914 45,'-2'-2,"-6"-2,-7 1,-6 1,-4 0,-3 0,1 2,-3-5,2-2,0 1,0 1,0 2,0 1,-1 0,2 2,1 0,0 0,-1 1,2-1,3 0,-3 3,-2 5,1 5,-2 1,1 2,2-2,3-1,1 2,-2 4,1 1,2-1,1 0,2-4,1-2,4-1,1 1,-3-3,-1 0,2 4,-3 3,3 5,3 3,2 2,4 2,2-1,4 1,4-3,4-5,2-2,7-3,0-1,2 2,2-3,0 0,-1 0,-3-3,-1-4,4 1,2-2,3-2,1-1,-1-2,-2 0,-2-1,1 0,-1-1,9 1,2 0,2-1,-1 1,-1 8,0 4,-1 4,-3-2,-1-3,-6-3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0:31:26.089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63 205</inkml:trace>
  <inkml:trace contextRef="#ctx0" brushRef="#br0" timeOffset="3204.0203">0 441,'3'0,"4"-2,2-4,3-3,0-5,-3-3,3-6,-1-1,-2-2,-3-2,1 2,-2 3,-1 0,-1-1,-1-1,1 1,4 4,0 1,1 1,5 4,6 4,5 3,0 4,8 2,0 3,-2 2,2 5,6 2,4 0,-2 1,-2-1,-3-2,-1-4,-2-1,-1-3,0 0,0-1,-3-1,0 1,0-1,0 1,1-1,2 1,-1 0,1 0,1 0,5 0,1 0,1 0,-2 0,-2 0,4 0,6 0,4 0,11 0,10 0,3 0,-6 0,-8 0,-10 0,-7 0,-5 0,-4 0,-3 0,0 0,0 5,-1 2,1-1,1-1,0-1,0 3,3 1,4-1,0-2,0-1,6-2,-2-1,-2-1,-3 0,-2-1,-2 1,-1 0,-1 0,0-1,5 1,2 0,8 0,1 0,-2 0,-3 0,-6 0,-4 0,-2 0,-1 0,0 0,1 0,0 0,0 0,1 0,0 0,1 0,-1 0,-2 0,-1 0,-3 0,-2 0,-1 0,-1 0,-1 0,-1 0,-2 0,-1 0,3 0,2 0,10 0,4 0,9 0,3 0,-1 0,-4 0,-5 0,-5 0,-4 3,-7 5,-8 4,-5 3,-8-2,-5 0,-8 3,-1 3,1 4,3 2,4 3,2 1,2 1,1 0,2 0,-1 0,1-2,-1-7</inkml:trace>
  <inkml:trace contextRef="#ctx0" brushRef="#br0" timeOffset="4560.2389">1993 0,'2'0,"2"5,2 4,3 3,0 5,-2-1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0:31:33.794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0 279,'3'0,"1"-3,-1-5,0-14,2-6,2 2,1 0,6 2,4 6,2 5,2 5,3 4,3-2,2-1,1 2,-2 1,0 1,0 2,8 0,4 1,5 0,1 0,5 1,-3-1,3 0,-1 0,-5 0,-4 0,-4 0,-4 0,5 0,-1 0,0 0,-2 0,-1 0,-2 0,0 0,-2 3,1 0,-1 0,1 5,-1 0,-5 2,-4 2,-1-2,2-2,2-2,2-3,2-1,2-2,0 0,1 0,-3-1,-3 1,-4 2,0 1,5 0,-1-1,2 0,1-1,1-1,1 0,0 1,-2-2,-1 1,1 0,0 0,0 0,2 0,0 0,0 0,1 0,5 0,2 0,8 0,6 0,0 0,-4 0,4 0,-5 0,-6 0,-3 0,-4 0,-6 0,-3 0,-3 0,2 0,1 0,2 0,-2 0,1 0,1 0,1 0,1 0,1 0,0 0,0 0,1 0,0 0,0 0,0 0,-3 0,-1 0,0 0,1 0,1 0,0 0,-4 2,-8 7,-6 6,-5 5,-4 5,-2 3,-2 4,3-1,0-3,-3-6,-3-3,-1 2,0 1,1 3,1-4</inkml:trace>
  <inkml:trace contextRef="#ctx0" brushRef="#br0" timeOffset="1099.9673">1851 0,'3'0,"0"5,0 7,0 6,-1 2,-1 3,2 1,1-5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0:31:37.757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18 382,'-3'-5,"-1"-6,0-5,1-3,1-5,1-2,0 0,4 2,1 1,-1 1,6 4,7 6,3 4,1 2,3 1,7 2,6 1,3 1,9 1,-1 0,3 0,2 1,3-1,-1 0,3 0,2 0,1 0,2 0,-3 0,-10 0,-6 0,-6 0,-6-2,-5-4,-2 0,1 0,3 2,1 1,2 1,-2 1,0 1,1 0,1 0,1 1,1-1,0 0,1 0,-1 0,1 0,0 0,-1 0,-2 0,-1 0,-3 0,-3 0,0 0,2 0,2 0,2 0,2 0,0 0,-1 0,-1 0,-8 0,-11 0,-10 0,-5 5,-3 7,1 6,1 2,2 4,0 9,2 5,1 0,0-1,0-1,0-5,0-3,1-1,-1-5</inkml:trace>
  <inkml:trace contextRef="#ctx0" brushRef="#br0" timeOffset="1613.5581">1579 0,'0'3,"0"5,0 7,0 3,0 4,0 0,0-1,0-4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0:31:49.105"/>
    </inkml:context>
    <inkml:brush xml:id="br0">
      <inkml:brushProperty name="width" value="0.05" units="cm"/>
      <inkml:brushProperty name="height" value="0.05" units="cm"/>
      <inkml:brushProperty name="color" value="#004F8B"/>
      <inkml:brushProperty name="ignorePressure" value="1"/>
    </inkml:brush>
  </inkml:definitions>
  <inkml:trace contextRef="#ctx0" brushRef="#br0">0 0,'0'3,"3"0,5 0,7-1,5 0,8 2,0 2,12 1,13-1,3-2,2-1,-4-1,-4-2,-3 1,-4-2,-4 1,-5 0,-2 0,-2-1,-1 1,0 0,-1 0,1 0,2 3,-1 2,-1 2,4-2,3 0,-1-2,-1-2,-1 0,-2 0,0-2,-1 1,-1 0,5 0,2-1,-1 1,0 0,-2 0,-2 0,0 0,-4 0,-1 0,0 0,-2 0,-2 0,-1 0,2 0,2 0,1 0,2 0,-2 0,0 0,1 0,-5 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0:31:50.514"/>
    </inkml:context>
    <inkml:brush xml:id="br0">
      <inkml:brushProperty name="width" value="0.05" units="cm"/>
      <inkml:brushProperty name="height" value="0.05" units="cm"/>
      <inkml:brushProperty name="color" value="#004F8B"/>
      <inkml:brushProperty name="ignorePressure" value="1"/>
    </inkml:brush>
  </inkml:definitions>
  <inkml:trace contextRef="#ctx0" brushRef="#br0">0 0,'0'3,"6"3,6 0,8 0,13-1,19-2,26 6,21 9,17 9,3 0,-9-4,-6-5,-8-1,-5-5,-11-4,-15-4,-18-2</inkml:trace>
  <inkml:trace contextRef="#ctx0" brushRef="#br0" timeOffset="1801.6978">1827 74,'8'0,"8"0,7 0,4 0,17 0,25 0,22 0,11 0,6 0,4 0,6 0,5 0,-6 0,-15 0,-18 0,0 0,-5 0,-10 0,-4-5,1-2,-5 1,-6-2,-9-1,-7 0,-10 2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0:31:54.282"/>
    </inkml:context>
    <inkml:brush xml:id="br0">
      <inkml:brushProperty name="width" value="0.05" units="cm"/>
      <inkml:brushProperty name="height" value="0.05" units="cm"/>
      <inkml:brushProperty name="color" value="#004F8B"/>
      <inkml:brushProperty name="ignorePressure" value="1"/>
    </inkml:brush>
  </inkml:definitions>
  <inkml:trace contextRef="#ctx0" brushRef="#br0">0 0,'3'0,"5"0,12 0,10 0,17 0,21 0,21 0,15 0,11 0,5 0,2 0,-6 0,-19 0,-23 0,-20 0,-13 0,-1 0,-3 0,2 0,1 0,-3 0,5 0,-4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8:05:02.960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4846 5327</inkml:trace>
  <inkml:trace contextRef="#ctx0" brushRef="#br0" timeOffset="52694.6631">4109 2713,'-3'0,"-1"11,1 9,0 6,1 11,0 3,2 9,0 2,0 3,0 3,0-2,0-6,0-5,-5-5,-2-4,0-2,1-1,3-1,0 0,2 0,0 1,1-1,0 1,1 0,-1-3,0 0,-2-4,-5-2,0 1,1 0,1 3,2 1,1 3,1 0,0-2,2 0,-1 0,0 0,0 2,1 0,-1 0,0 1,0 0,0 1,0-1,0-3,3-6,0-1,6 0,1 3,-1 2,-2 2,-3 1,2-1,4-6,7-1,5-5,5 1,3-3,8-5,2-3,0-3,4 4,0-1,-2 0,-2 3,-3 1,-3-3,-1-1,0-3,-2-2,1-1,0-1,-1 0,1 0,0-1,-3 1,-1-1,1 1,-2 0,2 0,2 0,4 0,3 0,2 0,8 0,0-8,3-3,5-5,-6 1,-5 2,-8 4,-7 3,-6 3,-2 2,1 0,2 2,2 0,3-1,0 1,-1-1,0 1,0-1,0 0,2 0,0 0,0 0,1 0,0 0,-5 0</inkml:trace>
  <inkml:trace contextRef="#ctx0" brushRef="#br0" timeOffset="54760.7523">5904 4237,'-5'0,"-8"0,-6 0,-7 0,-3 0,-2 0,0 0,4 0,4 0,2-3,3-3,1-4,3-6,5-5,4-4,2-7,2-6,1-1,0-1,1 2,0 2,-1 1,4 2,0 0,-1 4,0 1,-1-1,-1 1,0-2,-1-1,0 0,0-1,0 0,0 0,0 0,0 2,0 2,-1-1,1-1,0 0,0-1,1 0,-1-1,0 3,-3 3,-1 4,1-1,0-1,1-2,0-2,-1-5,-3 1,-1 0,1 1,1-1,2 0,1 1,1-1,1-1,0 4,1 1,-1-1,0 0,0-1,0-1,1-1,-1 6</inkml:trace>
  <inkml:trace contextRef="#ctx0" brushRef="#br0" timeOffset="56528.1569">4814 2088,'0'5,"0"8,0 9,0 13,0 7,0 6,-8 8,-3-1,0 3,3-5,2-5,2-5,2-5,1-3,1-2,1-2,-1 1,0-1,1-3,-1-3,-2 0,-4-3,-1 2,0 1,3 3,0-2,3 1,0 1,0 2,1-3,1-2,-1 0,0 1,0-1,1 0,-1 2,-6 10,-1 3,0 2,2-5,1-5,2-6,0-2,2 1,-6 2,-1 1,0-4</inkml:trace>
  <inkml:trace contextRef="#ctx0" brushRef="#br0" timeOffset="59762.6338">4686 3739,'5'-2,"5"-5,3-2,0-7,-3-2,6 2,2 0,1 1,0-1,0 1,-1 0,-1 2,2 3,4 4,2 2,1 3,1-2,-1-3,-3 0,-5 3,0 3,2 0,1 4,-1 4,-1 3,-3 5,-5 2,-4 5,-3 2,-3 4,-4 1,-4-1,-6-5,-7-8,-5-5,-4-6,-3-3,0-2,1-1,1 0,1 0,-1 0,-1 0,3 1,2-4,4 1,0-1,-5-4,-5-4,-4-5,3-3,3 0,5 1,6 0,4 3,1 3,1-1,-3-2,-4 1,-5 3,-2 4,-3 3,1 2,0 3,-1 0,0 0,-1 1,0 0,2-1,3 3,4 1,5 3,6 2,7 5,7 4,9 3,7-1,7-4,1-3,-2 0,-1-3,-3-2,-2-1,1-1,3-1,3-2,2-2,2 0,2-1,-3 0,0-1,0 1,-2 0,-3 0,3-3,-1-4,1 0,1 1,-4-1,-6 0</inkml:trace>
  <inkml:trace contextRef="#ctx0" brushRef="#br0" timeOffset="61560.9831">3242 2569,'3'-6,"4"-3,5-8,7 1,3 0,0-1,2 4,-1 3,-3 1,-1-4,3 1,-1-1,0 0,1 1,3 4,-3-1,-3 0,1 0,3 2,3 3,2 1,2 2,1 3,1 2,1 0,2 4,-2 2,-3 1,-5 2,0 4,0-1,-4 0,-2-1,-3 0,0-2,2-3,1-2,-3 2,1 4,3 0,5 3,2-2,-1 0,-1-1,-2 1,-3 1,1 2,-1-1,-3 1,-5 4,-4 3,-4 3,-2-4</inkml:trace>
  <inkml:trace contextRef="#ctx0" brushRef="#br0" timeOffset="63396.179">4221 2761,'5'0,"5"0,3 3,0 3,-3 4,3 11,1 4,5-1,3 0,5-4,-1-6,-4-7,-3-8,-2-6,-4-8,-2-4,1-1,-3 2</inkml:trace>
  <inkml:trace contextRef="#ctx0" brushRef="#br0" timeOffset="75036.2813">6402 4766,'-6'5,"-4"5,-6 1,-3-2,-1 0,0 2,-2 4,1 3,0 0,1-3,5 2,4 4,4 3,4 6,9 6,8-4,9 0,6-7,-2-5,-3-5,1-5,0-5,2-3,2-2,2-1,0 0,1 0,0 0,-2 1,-4-1,-1-2,-4-6,-6-8,-3-2,-1-2,-2-2,-2-3,-4-3,0 2,-3-1,0-1,0 0,-1-2,1 0,0-1,-1 2,-2 5,-3 2,-4 6,-3 6,-1 1,-2 4,0 2,-4 2,0 3,3 6,-2 0,1 2,0 3,-3-2,-5 2,-1 0,1 1,2 2,6-3</inkml:trace>
  <inkml:trace contextRef="#ctx0" brushRef="#br0" timeOffset="78106.6317">10586 4733,'-2'0,"-7"0,-5 0,-5 0,-4 0,-5 0,-2 0,-2 0,-1 0,0 0,0 0,0 0,-2 0,2 3,3 4,8 2,6 7,7 2,5 1,3 3,1 3,2 6,10 0,4-3,1-3,2-3,-1-5,0-6,2-5,0 0,3-1,2-2,6-1,-3-7,-4-2,-2-3,-3-2,1 1,0-1,-1-1,-4 0,-4-5,-1 2,0 0,-2-2,-1-3,-3-5,-2-2,-1-2,-1-5,-8 2,-6 3,-6 7,-5 7,-3 7,-3 4,-2 4,-3 1,2 4,7 1</inkml:trace>
  <inkml:trace contextRef="#ctx0" brushRef="#br0" timeOffset="83153.884">6402 4733,'5'0,"8"0,6 0,4-2,0-5,-2-2,0-1,3-1,-2-1,-2-2,-1-1,0 2,7 1,0-1,2 2,2-2,0 1,2 2,0 3,0 3,0 2,1 1,-1 1,-2 1,-2-1,1 1,0-1,1 0,1 1,1-1,-1 0,1 0,0 0,1 0,2 0,-2 2,-4 2,2-1,-3 0,1-2,0 1,0-2,2 1,0-1,0-1,-1 1,-5 0,-2 0,-1 0,2 0,2 0,3 0,0 0,3 0,0 0,0 0,0 0,1 0,5 0,1 0,1-3,-3 0,-1 0,-1 0,-2 1,0 1,-1 0,0 1,-6-3,-4-3,-1-1,2 0,2 3,3 1,1 1,2 1,1 0,3 2,-2 2,0 1,-2-1,-2 1,-1-2,0-1,1 0,7 2,-4 3,-1 1,0-1,-1-2,1-1,3 2,-2 2,-1 1,1-2,-1-1,0-2,1-2,3 3,-3 2,0 1,-3-1,-2-2,1-1,1-1,1-2,0 1,2-2,-1 1,2 0,-1 0,-3-1,0 1,-6-3,0 0,0-1,2 1,2 1,3 1,1 0,0 1,1 0,1 0,-3 0,-2 1,4-7,6-1,3 1,-3-3,-5-1,-6 1,-1 1,-1 3,2 2,1 1,2 2,0 0,2 0,3 0,-5 6,-4 5,-4 2,-6 5,-5 5,-3 1,1-3,-1 0,-2 1,-3 4,-1 2,-1-1,-3-2,-8-1,-3 0,-4-6,-1-2,3-1,1-1,0 0,0 1,-4-3,0-3,-1 0,3 1,2 1,-3-1,-1 1,-2 3,-2 3,-1-3,0-2,-2-4,-10-4,-4-2,1 2,2-1,1 0,5 2,4 3,1 0,0-1,-2-2,4 1,3 2,-1-1,-1 0,-4 3,-2 0,-2-2,-1-2,-1-2,0-2,-1-1,-5-1,-2 0,1 0,1-1,2 1,-4 0,-1-1,2 1,-7 0,0 6,1 1,4 0,-3-1,-7 3,-1 1,4-2,-2-2,3-2,4-2,3 8,4 1,2-1,-7-2,1-3,-3 1,2 3,6-2,3 0,2 2,0 1,0-1,-6 2,-2 0,0-2,1-2,1-3,1-2,2-1,-5-1,-4 5,-4 2,-1 0,2-2,2-1,4-2,3-1,1 0,5-1,2 0,0-1,-1 1,0 0,-2 0,-8-1,-9 1,-1 0,1 0,-1 0,2 0,3 0,4 0,4 0,2 0,1 0,1-2,1-2,-1-5,1-1,-1-4,1-1,-1 4,0-3,0 2,0 2,2 0,4 0,4 1,0 2,-2 3,-5-2,0-2,-1 1,0 1,-4-2,2-1,0 1,1 1,-1 2,1 2,-4-4,3-1,0 1,3-1,7-2,4-1,5-6,5-4,4-5,2 0,2 2,1 1,3 3,3 2,1-2,-1-3,4-5,5-1,0-1,-2-1,-2 2,-2 6</inkml:trace>
  <inkml:trace contextRef="#ctx0" brushRef="#br0" timeOffset="84684.3424">6529 4397,'0'-3,"-5"3,-5 2,-1 8,2 10,5 4,7 1,7-2,7-3,7-7,2-4,-3-8,-6-8,-6-6,-7-4,-7-2,-9 3,-5 4,0 4</inkml:trace>
  <inkml:trace contextRef="#ctx0" brushRef="#br0" timeOffset="87386.2614">7187 4333,'3'0,"1"-3,-6-1,-8 4,-8 0,-6 7,-2 5,4 5,5 3,8-2,9-1,10-4,8-4,2-1,-1 1,3 0,2-3,1-2,-2-5,-2-4,-7-4,-9-4,-8-2,-6-1,-2-1,2-2,-2 1,3 4</inkml:trace>
  <inkml:trace contextRef="#ctx0" brushRef="#br0" timeOffset="89726.496">7845 4269,'-3'0,"-1"2,-2 5,-3 2,0 7,2 5,1 4,8 4,9-3,2-3,2-3,4-5,4-5,1-4,-4-9,-5-6,-5-7,-4-7,-3-4,-3-4,0 2,-4 2,-4 3,-5 6,-4 6,-4 4,-5 8,3 2</inkml:trace>
  <inkml:trace contextRef="#ctx0" brushRef="#br0" timeOffset="92692.8248">8326 2569,'0'3,"0"14,-3 10,0 9,-1 6,1 9,1 2,1-3,0 2,1 4,0-3,0 2,0-3,0 1,1-3,-1-4,0-6,0-3,0-3,0-4,0 1,0 0,0 1,2-6,8-6,6-8,6-5,5-3,4-4,-2-1,-2 0,-3-1,-1 1,2 0,2 1,1 0,3-1,0 1,1 0,0 1,0-1,1 0,-1 0,0 0,-2 0,-2 0,1 0,0 8,2 3,-1-1,2-2,0-2,0-2,2 1,-1-1,0 0,-10-2,-11 0,-7-4,-5-7,-5-10,-4-4,-1-4,1-3,3-5,2-4,1-1,2 1,1 1,0 3,1 0,-1 5,0-2,1 0,-1 0,0-1,0 4,0 0,0 0,0-1,0 0,0-1,0 0,0-1,0 0,0 0,0 5</inkml:trace>
  <inkml:trace contextRef="#ctx0" brushRef="#br0" timeOffset="93793.0531">8021 2361,'2'2,"5"5,0 5,-1 12,2 5,1 0,0 1,-2 0,-2-2,-1 0,-3 0,0 2,-1 0,-1 1,1 0,0 1,-1 1,1-1,0-5</inkml:trace>
  <inkml:trace contextRef="#ctx0" brushRef="#br0" timeOffset="95131.1116">7845 2713,'-3'0,"-1"8,1 8,3 5,2 3,0 4,5 2,2 2,-1 0,4 4,0-2,-3-2,-2-3,-3-1,-2 0,-1 1,2-2,6-5,7-7,6-6,2-4,0-6,1-8,-1-3,-2 1,-1 0,-3-2,0 0,-2-2,0-6,2-5,1 0,-2-2,-5 4</inkml:trace>
  <inkml:trace contextRef="#ctx0" brushRef="#br0" timeOffset="105902.7766">8518 4029,'5'0,"3"5,-2 7,0 8,3 5,1 4,-1 3,-3 1,-2-3,1-2,5-8,4-3,1-2,2-4,3-4,1-3,0-5,1-2,3-1,2 1,3 0,-5-1,0-4,-5-5,-6-3,-5-2,-4-3,0-1,1 1,0-8,-1 0,4-5,1-1,-1 2,-3 7</inkml:trace>
  <inkml:trace contextRef="#ctx0" brushRef="#br0" timeOffset="107981.9946">8822 3835,'0'-2,"-5"-2,-5-2,-3-3,-3 0,0 1,-1 3,-3 1,-3 3,-1 0,1 3,-3 8,-4 4,2 2,2 2,3 0,0 2,-4 1,-1 0,2-4,3 0,5 3,6 4,5 0,8-1,8-2,7-4,7-5,5-5,2-4,3-1,0-3,1 1,-4-1,-3 0,-4-3,0-5,1-2,2-5,2 2,2-4,1-3,1 1,-3 2,-3 1,-3 0,-9-1,-9-2,-13 4,-9 1,-6 4,0 0,2 0,4 1</inkml:trace>
  <inkml:trace contextRef="#ctx0" brushRef="#br0" timeOffset="111641.6842">10041 3979,'3'11,"0"9,1 7,2 1,2-1,1 0,0-4,3-4,-2-2,-2-1,0-1,2 0,-2 3,-1 1,-2 2,-3 2,5-5,7-4,5-5,3-4,1-3,1-1,0-2,0 0,3 0,1 0,3 1,0-1,1 1,-3-3,-6-6,-6-7,-7-7,-5-4,-3-3,-3-3,0 0,0 0,5-1,2 1,3-2,3 2,-2 1,-1 0,-3 4,1 3,-1 6</inkml:trace>
  <inkml:trace contextRef="#ctx0" brushRef="#br0" timeOffset="115810.9649">10555 3835,'-3'-2,"-6"-5,-5-2,-4-1,-6 2,-1-1,1-1,-3-2,-1-2,3 2,-1 3,2 3,2 5,0 2,0 5,1 4,5 2,2 2,1-1,-1 0,-3 3,-6 2,-3 0,-2 3,1-3,2-3,9 0,11-2,13-3,8-1,4 1,3-2,4-1,0-3,1-1,-2 1,-3 0,1-1,1 0,3-2,1 0,-2 0,-2-1,-2-1,-1 1,0-3,-2-3,-2-1,0-2,-1-2,1 0,5 3,-1 0,1 1,-6-1,-4-5,-5-2,-6-5,-15-1,-5 0,1 4</inkml:trace>
  <inkml:trace contextRef="#ctx0" brushRef="#br0" timeOffset="132901.6561">9737 7107,'0'-8,"0"-9,0-6,0-10,0-6,0-6,2 4,2 4,0-6,-2-6,0 0,0 2,-2 4,1 4,4-5,2 0,0 1,1 8,2 8,0 5,-3 4,-1 0,-3-9,-1-4,1-1,3 6,6 8,7 8,5 7,4 4,2 1,3 1,8 0,3-1,-3-1,2 6,-3 0,-3 0,-5-1,-3-3,-1 0,1-2,0-1,1 0,-1 0,-4 0,-1-1,-1 1,-1-3,2-3,1-4,-1-3,0 1,2 3,0 2,-9 9,-6 8,-8 12,-7 4,-3 3,0 8,-5 3,0 0,2-1,3-2,2-2,2-1,2-1,1-1,0 0,1 0,-1-1,1-2,-1 0,0-1,0 1,1 2,-1-1,0-1,-1-3,1-1,0 1,0-2,0 2,0-5</inkml:trace>
  <inkml:trace contextRef="#ctx0" brushRef="#br0" timeOffset="135469.8874">10988 6978,'2'-2,"2"-5,-1-2,0-7,-1-5,-1-4,0-4,-1 0,0 0,0 0,0-10,-1-3,1 0,0 2,0 5,0 2,0 3,0-1,0 1,0 0,0-1,0-1,0 0,0 0,0 0,0 0,0 3,0 0,0 1,0-2,0 0,0-1,0 0,-2-4,-5 2,0 1,-2 4,-2 3,-2 3,-4 6,-5-1,-4 4,0 0,1 1,3-2,-1 3,-2 2,1 1,2-1,1 0,-1 3,-1 1,-4 3,-2 0,-1 2,-1-5,-1-2,-9 0,0 2,2 2,2 0,-4 0,5-4,3-1,3 2,-1 2,1 1,0 1,1 1,4 1,4 0,-1 0,-5 4,0 0,-1-1,1 0,3-1,3 0,-1 1,1 4,1 0,-4 4,-4 1,1-2,2 0,2 1,-5 4,-4 0,-2-3,0-4,-1-3,4 1,4 2,4 2,-2 5,-3 2,1 2,0 2,-7 4,0 3,0 4,-2 3,5-2,2-1,1-1,5 0,4-3,2-5,4-2,2 3,-1 2,3 0,-1 0,-1-3,2 1,2 1,2 3,2-2,1 1,2-2,-3-2,0 1,0 0,1 3,0 2,1 2,0 3,4 4,6 2,2-2,-1 0,-3-3,-1-1,-3 0,-2-2,0-6</inkml:trace>
  <inkml:trace contextRef="#ctx0" brushRef="#br0" timeOffset="137443.8674">10266 5664,'-6'0,"-6"0,-8 0,-5 0,-4 0,0 0,2-3,7-3,2-4,0 0,-2 2,-4 2,-3 2,-3 2,-1 1,-1 1,-6 0,-2 1,1-1,0 0,3 1,1-1,2 0,0 2,1 2,0-1,-5 0,-2-1,-2 7,2 3,4-1,1-3,1-2,1-2,-7 3,-4 1,4-1,-6-2,0-2,2-1,0 2,4 2,4 1,3-1,0-2,4-1,0-1,1-1,-2-1,0 0,-2-1,3 4,-3 3,-1 1,-1-1,0-1,0-2,3-1,-8-1,-1 0,-1-2,1 1,2 0,2 0,4-1,2 1,1 0,-2 0,3 0,3 0,0 0,-1 0,-2 0,-2 0,1 0,1 0,-2 0,0 6,-2 1,-8 0,-4-2,1-1,1-2,6 0,2-2,3 0,-1 0,7 0</inkml:trace>
  <inkml:trace contextRef="#ctx0" brushRef="#br0" timeOffset="138566.6023">7396 5808,'-6'0,"-4"3,0 6,-2 1,-1 3,-1 6,-7 3,1 4,0-1,2-1,3 1,-1 0,-3 3,2 2,3 0,4 2,5 0,2 0,2 1,1-1,1-2,-1-1,1-1,0 2,-1 0,0-2,1-3,-1 0,0 0,0 0,0 1,0 0,0 3,-3 6,-4-2,0-7</inkml:trace>
  <inkml:trace contextRef="#ctx0" brushRef="#br0" timeOffset="139572.4484">7091 7026,'0'3,"6"1,6-1,8 0,5-4,4-1,3-1,1 1,0 0,-2 0,4 1,4 1,2 0,4 0,8 0,1 0,-4 0,1 0,5 0,4 0,-2 0,-7 0,-5 0,-3 0,-1 0,-1 0,-3 0,-5 0,-6 0,-1 0,-3 0,1 0,1 0,2 0,1 0,3 0,0 0,1 0,6 0,1 0,6-2,3-7,-1-2,-3 1,-4 3,-3 2,-2 1,-5 3,-2 0,-5 1</inkml:trace>
  <inkml:trace contextRef="#ctx0" brushRef="#br0" timeOffset="140913.7771">9239 6978,'6'0,"6"0,5 0,2 0,4 0,2 0,9 0,11 0,5 0,-5 0,-3 0,-5 0,-2 0,-2 0,-1 0,2 0,4 0,0 0,0 0,6 0,2 0,-1 0,-4 0,-5 0,-4 0,-2 0,0 0,0 0,0 0,1 0,0 0,1 0,-1 0,-1 0,-7 3,-1 1,0-1,3 0,1-1,3-1,2 0,3 2,-1 3,0 1,-2-1,1-1,0-2,5 7,2 1,0 0,-2-3,-1-2,-1-3,-2-1,-6-1</inkml:trace>
  <inkml:trace contextRef="#ctx0" brushRef="#br0" timeOffset="143438.8314">9961 6722,'0'3,"3"0,3 1,7-7,0-5,-1-7,-3-6,-3-5,-3-4,-1-1,-2-2,3 2,2 4,5 4,2 5,2 7,1 1,4 3,2 0,-1-1,-6 0,-11 2,-11 1,-8 2,-3 5,-1 4,2 3,5 7,4 3,7 0,3-2</inkml:trace>
  <inkml:trace contextRef="#ctx0" brushRef="#br0" timeOffset="144476.541">10218 6754,'0'2,"0"-3,0-14,-3-12,-1-6,1-2,-3 4,-2 4,0-2,6 4,10 7,6 3,3 2,-1 2</inkml:trace>
  <inkml:trace contextRef="#ctx0" brushRef="#br0" timeOffset="145485.4428">10362 6770,'0'-3,"0"-6,0-7,0-6,0-5,0-4,0-1,2 4,8 7,3 5,3 2,2 3,2 4,2 3,-1 2,1 2,0-3,-4-5,-5-8,-4-11,-5-7,-2-3,-2-1,0 4,-4 4,-3 5,-1 7</inkml:trace>
  <inkml:trace contextRef="#ctx0" brushRef="#br0" timeOffset="147515.8681">6850 6593,'-5'0,"-8"0,-6 0,-6 0,-5 0,-1 0,-2 0,-6 0,-7 0,-10 0,-3 0,-5 6,-1 1,-1 6,3-1,-2-1,0-3,-1 3,-2 0,-1-3,2 0,4 5,7 0,9-3,5 3,6-1,3-2,1 2,2 0,-4-1,3 2,0 3,0 5,3 2,3-1,1-4,-5-2,2-4,-2-4,2-1,3 2,6 1,5 0</inkml:trace>
  <inkml:trace contextRef="#ctx0" brushRef="#br0" timeOffset="148252.0603">4990 6963,'-3'0,"0"11,0 9,0 14,1 13,1 4,0 6,1 0,0 0,0-3,0-12</inkml:trace>
  <inkml:trace contextRef="#ctx0" brushRef="#br0" timeOffset="149289.776">5150 7171,'3'0,"1"6,-1 4,-11 11,-10 5,-4 1,-2-2,4 1,4-1,4-6,0-2,2-5</inkml:trace>
  <inkml:trace contextRef="#ctx0" brushRef="#br0" timeOffset="150848.2059">4557 7428,'-3'8,"0"8,0 7,0 11,1 12,1 10,0 9,1-1,0-1,0-5,0-7,0-8,1-4,-1-4,0-3,0-1,0 0,-6 0,-1 0,0-3,4-6,8-6,9-6,7-6,5-2,5-2,1-1,2 0,0-1,-1 1,1 1,-2-1,-2 1,-1 0,-1 0,-1 0,-3-3,-3-3,0-6,-3-7,-5-11,2-6,-3-10,2-3,0 2,-4 2,2 5,8-5,3-4,0 5,2-1,-1-2,-2 5,-1 4,0 0,-2 4,-3 5,-3 8</inkml:trace>
  <inkml:trace contextRef="#ctx0" brushRef="#br0" timeOffset="152278.9414">5263 7443,'-3'0,"-6"0,-7 0,-7 0,-4 0,-3 0,-2 0,-2 0,1 0,0 0,0 0,0 0,0 0,4 0,0 0,1 0,-1 0,-2 0,3 0,3 0,1 0,-2 0,1 0,-6 0,3 6,2 4,7 3,6 3,5 3,4 2,3-1,1 3,4-1,6 2,7-3,7-6,12-5,2-4,2-3,-2-2,-2-5,-1 0,-3-3,-6-3,-1-5,1 0,1 2,-1 4,5-5,1-3,1 1,-4 4,0 4,-3 0,-3-1,0 1,-1 0,-2-3,-4 1</inkml:trace>
  <inkml:trace contextRef="#ctx0" brushRef="#br0" timeOffset="212678.929">131 10250,'0'-3,"6"-1,4 1,3-3,5-5,2-1,4 2,-1-1,0 0,0 1,3 2,-1 1,-2-3,-2 2,0 1,3 2,3 2,2 2,-2 0,-2 1,0 1,-1-1,0 1,2-1,-1-2,-2-2,0 1,0 0,-2 1,-4-2,-3-3,2 0,4 0,4 3,3 1,3 1,1-4,1-2,1 2,0-5,-1 0,1-7,0 1,2-1,-2 4,-1-2,2 0,6-4,5-1,-3 1,-1 1,8-2,2 3,-2-5,-3 3,1 2,-4 0,-8 5,-3 3,-3-1,0 1,1 2,-3-1,0-3,1-6,-2 1,0 2,4-4,3-1,-3 2,3 0,1-1,-3 0,-3 2,-5 0,0-3,-4 0,-3 1,2 2,3 0,3-3,9-6,18-21,16-15,5-9,-1 5,-3 6,-6 7,-14 8,-16-2,-7-8,-8 4,-7-3,0 1,-2-11,4-3,3 1,-2 4,-3-3,-3-6,3-3,-1-6,-1 3,0-2,1 1,0 4,-2 0,6 2,1-1,-3 2,-2-1,-3 1,-3-2,-1 2,-2 7,0 0,0 4,-1 3,0-2,1-7,0-1,0 5,5 3,3-2,-1 3,6-1,2 3,4 6,-2 6,-4-1,-1 0,0-4,1-1,0-1,-1-5,0 4,0 5,-2 0,3 3,0 3,-3 3,2 3,0 1,-3 2,-3-8,-2-2,-2 0,2-1,2 5,1 2,-1 6,-2-7,-1-1,4-4,1 4,4-4,1-7,-3-2,1 6,0 11,2 2,1 4,-2 1,-3-5,2-11,9-4,-1 1,-2 3,0 2,-2 4,-1 5,-5 8,-5 8</inkml:trace>
  <inkml:trace contextRef="#ctx0" brushRef="#br0" timeOffset="214146.7262">3338 4894,'9'2,"18"-6,16-12,9-13,0-7,-4-15,-4-3,-8 4,-6 6,-4 1,-5 6,-5 12,-6 16,-5 11,-5 15,-3 9,-1 3,1 2,0 1,0 1,2 8,3 11,1 0,9 3,1 8,0-3,-4-5,1-13,-2-13</inkml:trace>
  <inkml:trace contextRef="#ctx0" brushRef="#br0" timeOffset="259030.5683">1141 67,'-2'0,"-4"0,-7 0,-6 0,-2 0,-4 0,-11-5,-4-3,-2 1,1-4,3 0,1 2,3 2,1 2,0 3,1 1,0 1,4 0,0 0,-1 1,0-1,-1 1,-1-1,0 0,-1 0,-3 0,2 3,1 6,1 1,-1 5,1 0,-1-3,3 0,4-3,5 0,5 1,-2 5,0 2,-1 1,1 1,4-2,3 4,3 2,4 3,1 3,2 2,1 1,-1-3,4 3,5 1,13 3,8 9,2 0,-3 0,3-5,-1-1,12 4,5 0,8 1,-3-4,-2-7,-7-5,-9-6,-4-6,3-5,4-6,1 6,-1 0,-1-2,4-1,9-4,4 2,0 1,-2 0,2-1,4-1,5-3,-2 0,-1-2,3 1,-6-2,-2 1,-8 0,-7-1,2-2,-2 0,-1-6,-6-4,-5-2,-4 1,-5 0,-4-2,-3-2,0 3,3-3,-1-2,-3-5,-3-10,-3-3,-3 0,-1 1,-1 1,0 1,-1-6,1-3,-1 2,1 4,0 4,-1 2,1 1,0 0,0 0,0 0,0 0,1-1,-1-2,-11 1,-4 4,-4 1,-5 6,-4 0,-2 5,-10 5,-3-1,-6 1,-8 4,-5 2,-6 3,1 2,-5 0,5 2,7-1,10 1,7-1,6 1,3-1,2 0,4 0,7 0</inkml:trace>
  <inkml:trace contextRef="#ctx0" brushRef="#br0" timeOffset="261062.1039">1928 292,'5'0,"8"-6,6-1,9-5,2-1,7 2,3 3,-1 3,10-4,5-2,-1 0,-5 2,4 3,-2 2,-2 2,3 1,3 1,4-5,-3-2,3 1,2 0,5 3,8 0,7 2,13 1,11 0,11 0,1 0,1 0,-14 1,-14-1,-1 0,-3 0,-4 0,-3 0,-11 0,-2 0,6 0,5 0,1 0,11 0,10 0,21 0,12 5,6 3,7-1,-2 4,4 6,-6 2,-1 6,1 8,-14-3,-12-6,-14-7,-14-6,-16 0,-14-2,-4-2,-4 3,-5 0,0-2,16 6,11 9,7 6,6 0,1-1,2 5,6 10,-8-1,-12-3,-13-8,-11-4,-9-7,4-6,-4-3,0 5,-1-1,-1 4,3 2,6 2,4 7,3 2,5 0,-6-2,-5-1,-6-5,-2-4,-4-3,-3 1,-5 1,-3-1,-1 0,2 4,1 5,0 0,0 1,2 1,-5 1,-5 7,-7 2,2-1,-3 0,-3-1,-2-3,-2 5,1 7,3-3,5-5,1-3,-2-3,3-2,-1 1,-3 0,-4-1,-1 2,-3-1,-1 1,-1-6</inkml:trace>
  <inkml:trace contextRef="#ctx0" brushRef="#br0" timeOffset="262367.5498">8262 1879,'2'3,"2"3,0 7,1 11,6 8,7 9,2 0,1-4,-1-6,0-5,-2-4,-3-4,-4-1,-2-2,1 0,-2 3,4 3,4 4,1-5,-3-11,1-16,6-14,1-10,0-4,1-5,-2 1,-1 0,4-2,0 4,2 2,-1 4,-1 0,-3 2,-2 3,-2 4,-3 5</inkml:trace>
  <inkml:trace contextRef="#ctx0" brushRef="#br0" timeOffset="281981.1035">1783 4108,'-3'-3,"-8"-3,-6-4,-6-5,-3-6,-4-4,-1-4,-2 3,0 0,0 6,0 5,0 5,1 5,-1 3,4-1,6-3,2 0,-2 1,-1 2,-3 0,-2 2,-1 0,-5 1,-3 0,-2 0,1 0,2 1,2-1,0 0,2 0,1 0,0 0,3 0,1 0,-1 0,0 0,-1 0,0 0,-2 0,1 0,-1 0,2 0,4 3,4 6,-6 4,-1 3,3 1,-1 4,-1 3,2 1,2-2,3-2,2-1,2-2,3-1,5-1,1 0,-2 5,-1 2,-1 5,-2 1,2 0,2-1,4-1,2 1,2 1,5 7,3-3,4-8,4-4,3-6,6-1,4-2,8 5,6 5,5 2,-3-1,-1-5,4 1,7-3,9 4,1-2,2-3,3-5,1-4,10-2,3-3,9-1,3-1,-4 0,-3 6,-11 1,-8 1,-10-2,-9-1,-8-2,-5-1,-3 0,-2-1,-1 0,0 0,-2-1,-4 1,-2-3,-3-1,-4-5,-6-6,-3-7,-3-4,-2-4,-1-7,-1-3,0-1,0 2,1 2,-1-1,-2 4,-1 1,1 4,0 4,1 2,1-2,0 1,-2-6,-6 1,-7 7,-6 6,-5 6,-1 3,5 1</inkml:trace>
  <inkml:trace contextRef="#ctx0" brushRef="#br0" timeOffset="284780.4175">1943 4413,'3'3,"3"9,10 5,4 2,4 4,4-2,-1-3,1 2,-4 3,-7 0,-3-3,-1 2,0 1,-3 1,1 0,0-2,-1-1,0 0,1-3,4 2,6 1,1 1,-3 0,-2-3,-1 0,2 1,4 3,-3 3,2 3,2 1,6 2,3 0,-1-2,-6-4,-4-3,-1-6,5-3,1-1,1 3,2-2,-2 0,-2 0,5 3,11 5,13 6,2 4,5 2,1-2,1 4,-9-4,-4-1,-5-2,-6-5,2-1,3 1,1 2,-4-4,2 0,-1 5,-2-3,-2 0,-3 2,7-4,2 0,6 2,9 4,0 4,3 1,3 4,0-2,-8-5,-7-1,8 8,1 3,-5-6,-6-8,0-8,-3-3,2 3,1 6,-2-2,8 8,-4 0,-4 1,-4-5,-4-1,5 0,9 5,1 2,8-2,4 3,5 4,5 0,2 11,2-3,-4-1,-7 3,-3-3,-6-2,-6-2,-3-3,-3-1,-2 0,3 6,0 3,4 0,4 1,-2-3,-8-8,-1-11,-2-3,2 0,2 2,-2 5,11 9,-2-2,-4-2,-9-6,-7-5,-8-3,1-3,-2-1,2 0,1 0,5 2,3-1,1 3,10-1,3 4,4-1,1 0,-7-1,0-4,-2-5,-8-4,-3-3,2 0,-2 2,-4 0,-2 0,-1-3,9 0,4 4,5 1,1-1,-3-2,-3-1,-3-2,3 0,8-2,7 0,-1-1,4 1,2 0,-3 0,-6-1,-6 1,-6 0,-2 0,-4-3,-2 0,-2-6,0-1,-3-2,-2 2,1-1,3-6,2-7,-5-3,-1-4,-5-1,-4 4,0 5,-4 0,1-1,-1-2,-2-2,-4-1,-2-2,-2 2,-5 3,-3 3,-4 6,-3 5,-5 11,1 5</inkml:trace>
  <inkml:trace contextRef="#ctx0" brushRef="#br0" timeOffset="286147.1175">8695 7652,'0'-3,"0"-6,2-4,5-3,0-4,2-2,2 4,2-2,6-1,7-7,1 2,-5 3,-2 2,0 5,2 6,4 3,-1 1,-2-1,-4 6,-6 8,-5 9,-3 7,-4 10,-1 5,-1 8,0 0,0-1,1-3,-1-7,1-5,2-4,1 1,3-3,1 1,-2 1,-1-4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1:26:25.12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1:26:34.800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6196 221,'3'3,"0"5,0 7,-1 3,0 3,-1 1,-3 0,-1 0,0 2,1 1,0 2,1 2,-2-5,-4-4,1 0,0 2,2 1,1 3,1 1,1 1,-4 2,-1-1,0 1,1 0,2 4,1 3,-2 1,-2-2,-1-3,2-2,1-1,1-1,2 0,-5-1,-1 1,1 0,1 0,2-2,1-1,0 0,-3 1,-1 1,0 0,1 1,2 0,1 1,1-1,0 1,1-1,0 1,1-1,-4-4,-2 0,-7 9,0 3,1 1,3-1,3 2,2 1,1-2,2-3,0-2,-7-1,-2-2,0 0,2-1,1 0,3 0,1 0,2 0,0 0,0 0,0-2,1-1,-1 1,0-1,0 2,-5 0,-1 1,-1 0,2-2,1-3,2-1,1 1,-2-4,0-3,0 1,-4 5,-2 1,2 1,-1-1,-4-4,-5-6,-5-5,-3-5,-3-2,-1-2,2-3,-1-2,1 1,0 1,-1 0,-1 2,0 0,0 0,-1 1,3 1,-4-6,-4-2,-4 1,2 1,3 2,1 1,-2 1,-2 0,2 1,0 0,3 1,1-1,0 0,2 0,-1 0,1 0,-2 0,-4 0,-1 0,1 0,1 0,5 0,6 3,2 0,1 0,-3-1,-1 0,-10 4,-4 2,0-2,1-1,2-1,4-2,5-1,5 0,1-1,-2-1,-2 1,1 0,5-6,4-5,6-7,3-3,3-3,2-9,1-5,0 0,0 1,-1 2,1 4,-1 2,1 2,-1 0,0-1,0 1,0 1,0 3,-1 5</inkml:trace>
  <inkml:trace contextRef="#ctx0" brushRef="#br0" timeOffset="1558.8344">4123 2293,'3'-2,"5"-6,2-7,-1-3,0-1,2 0,-1 1,-1 9,-1 10,1 8,3 5,5 0,0-3</inkml:trace>
  <inkml:trace contextRef="#ctx0" brushRef="#br0" timeOffset="16317.1623">3756 2235,'0'5,"0"14,0 6,0 5,0 1,0 1,0 0,0-1,0 0,0-1,0 0,0 4,0 3,0-2,0 0,0 5,0-1,0-5,-5-8,-6-8,-15-8,-7-5,-1-4,-2-4,-12-2,-11-5,0 0,5 0,7 3,8 0,4-1,-2 0,-8 2,-5 2,-3 1,-2 2,7 1,5 0,6 0,3 0,4 1,1-1,0 0,1 0,-3 0,-3 0,-9 0,-4 0,-2 0,2 0,5 0,4 0,1 0,4 3,3 0,2 0,0-1,0 0,0-1,0 0,2-1,0 0,0 0,-1 5,-1 1,0 1,-1-2,2-1,4-2,2-1,6-6,4-6,5-7,4-3,1-3,-4-9,0-5,-1-1,2 2,1 2,2 1,0 3,0 0,1 1,1 4,-1-8,0-1,0-1,0 1,0 6</inkml:trace>
  <inkml:trace contextRef="#ctx0" brushRef="#br0" timeOffset="18621.7306">1757 2279,'0'-10,"3"-6,3 0,0 0,2 1,2-1,0-1,2-4,0-3,-2-2,1-2,5 9,0 10,-4 12,-3 10,-4 8,-2 5,-2 4,0 1,-2 0,0-1,1-3,-1 1,1-6</inkml:trace>
  <inkml:trace contextRef="#ctx0" brushRef="#br0" timeOffset="38092.933">6446 0,'3'3,"0"5,0 10,7 8,2 13,-2 5,-2-1,-2-2,-3-5,-1-5,-1-2,-1-3,-1-4,1-1,-1 2,1 1,0-1,2-4,1 0,1 1,-2 3,0 2,-1 2,0 1,-1 1,0 0,0 1,0-2,0-2,0 1,-1 0,1 8,0 3,0 1,-2-3,-2-1,1-2,1-4,0-2,1-1,-2 6,-3-3,-1-2,2 0,-2 3,-2-1,1-1,-3 0,0 1,1-3,4-3,-1 2,-1 0,1 0,1-2,-1 5,-1 1,0-2,2-1,2 0,1 1,1 1,2 0,-3 3,-2-1,-1 0,1-2,1 6,-4 2,0-1,1-1,1-1,3-1,1-2,1 0,1 0,0-1,0 0,1 0,-4 3,-2 0,-2-2,-3 4,-1 1,1-1,4-1,1 4,3 1,0-1,2-2,-2-5,-4-4,0-2,1-1,1 0,1 0,-1-2,0-1,1 1,0 1,2 3,0 1,1 2,-5 3,-2 0,1-2,1-2,1-1,2 0,1 0,-2-1,-3-3,0 1,0 0,2 2,2-1,0 1,-1 5,-3 1,0-3,0 0,0 3,-3-2,1-1,-1-3,-4-6,-5-6,-4-5,-1-5,-1-1,-10-3,-1 0,3 0,4 0,0 5,1 2,1 0,0-1,-1-2,0 0,-2-2,0-1,0 0,0 0,-1 0,1 0,-1 0,3-1,1 1,0 0,-6 3,-5 3,-1 0,1 0,4 0,8 3,3 0,1-3,-2-1,-2-2,-1-2,-2 0,2-1,3 0,2-1,-2 6,0 1,-1 0,-2-1,0-1,-2-2,-1-1,0-1,2 3,3 3,3 0,0 0,-1-2,-2-1,-1 3,-3 2,-1-2,0-1,0-1,-1-2,0-2,-2 1,2-4,0-1,1 1,-2-2,1-3,2 0,2-1,3-1,4-2,-1 1,-2 3,-1-3,-3 1,-2-3,-8 1,-6-3,2 2,1 2,1 1,7 0,5 1,0 2,1-2,-1 0,0 2,-2 1,2 1,3-3,0 0,-11 0,-2-2,2 1,3 2,1 2,-7 2,-2 2,1 0,1 1,2-4,3-2,-4 0,-1 1,1 2,0-2,2-2,3 0,2 1,0 2,0 1,0 2,3 0,1 1,-1 0,-8 0,-4 1,1-1,2-2,9-4,3 0,1 0,-9 2,-4 1,4-1,5-3,-1 0,2 1,0 2,-5 1,-4 2,0 0,1 1,0 0,-1-2,-5-3,2-2,1 2,3 1,2 1,1 1,0 1,1 1,-5 0,-2 0,-6 1,-3-1,3 0,3 0,3 0,5 0,3 0,1 0,-7 0,-3 0,0 0,1 0,5 0,-4-2,3-4,4 0,2 0,-8 2,-2-4,-1-1,2 2,1 1,2 3,6-2,4-1,3-1,-2 1,-2 2,-7 2,-4 1,2 0,4 1,1 0,1 0,-1 1,0-1,-1 0,0 0,1 0,1 0,0 0,2 0,2 0,2 0,3 0,-1 0,-1 0,-1 0,-7 0,-2 3,1 0,1 0,-8 7,-20 7,-11 0,1-2,14-4,16-7,13-8,13-7,14-6,8-2,1-2,-1-1,-2-2,-2-4,1-1,-1 0,-3 1,-1-1,-3-5,-1-2,-1 0,0 1,0 2,4 2,3 0,-2 1,0 1,4-1,-1 4,0 2,-3-3,-1-3,-2-6,-1-3,-1 2,0 3,0 6,-1-3,1 0,0-1,0 2,-1 3,1 0,0-8,0-3,0 0,0 2,0 4,0 2,6 0,0 1,1 2,-2-1,-1 1,3-6,3-5,0-1,-1-3,-3 0,-3 2,4-5,1 1,-2 3,4 3,0 3,-2 2,-2 2,-2-3,-2-2,4 1,1 1,-1 2,-1 1,0 3,0 6</inkml:trace>
  <inkml:trace contextRef="#ctx0" brushRef="#br0" timeOffset="40462.2096">140 1206,'3'0,"13"-5,8-7,9-6,8-5,9-11,10-8,-2 4,-9 6,-12 8,-6 8,-7 5,-4 1,-1 3,-4 7,-6 9,-11 12,-4 9,-1 3,-5 2,0-1,2-1,3 0,2-5,5-3,2-2,1-4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17:20.92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293 61,'0'3,"0"5,0 7,0 6,0 3,0 4,0-1,0 1,0-1,0 1,3 1,0-1,6 2,1-1,2 6,0-4,5-2,5 2,3 0,-2 0,-2-5,-2-4,-2 1,-1-1,0 1,-4 2,6 1,4 2,4 5,0-2,-2-7,-1-4,-6-4,-2-2,4-1,1 1,6-1,1 1,1-3,2 3,5-2,4 2,-1-1,0 3,-2-3,-2-2,-1-4,0-3,-1-1,-1-3,1 0,-1 0,6-1,4 0,7 1,-1-1,-2 1,-5 0,-6 0,-2 0,4 0,4-2,0-2,5 1,0-4,-3-2,-2 2,-4 1,-1 2,-5-1,1-1,0-6,1-1,-2 0,-5 0,-5-1,-4-1,0-2,1 2,0 0,0 1,-1 0,1 0,-1-3,5-3,2-6,0-1,-5-1,-4-1,-6 3,0 2,-3 4,-1 2,-2 4</inkml:trace>
  <inkml:trace contextRef="#ctx0" brushRef="#br0" timeOffset="1271.6913">2038 620,'0'2,"0"4,3 1,5-1,8-2,7-1,6-1,5-6,-1-5,-4-3,-4-3,0-3,3-1,-1 0,1 3,-1 5,-4 1,-2 3,1 2,1 2,0-1,-4 3,3 14,3 10,-2 5,-6 4,-6-1,-4-1,-3 6,-3 3,-2 0,1 2,-2 1,1-3,1-3,-1-3,1-1,0-4,2-7,2-7</inkml:trace>
  <inkml:trace contextRef="#ctx0" brushRef="#br0" timeOffset="2796.8072">7 488,'-3'-3,"0"-8,2-14,8-9,9-6,9 0,5 0,-3 4,-1 1,-4 3,-1 1,-1-2,-1 3,-2 4,0 3,-1 4,0 5,2 4,4 5,4 7,2 9,4 8,1 0,4 4,5 9,3 4,1 0,-6-2,-7-6,-2-4,-3-5,2 3,-5-2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17:24.81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17,'3'3,"0"10,0 19,-1 13,0 11,-1 8,0 3,-1 2,0-4,0-5,0-8,0-8,0-7,-1-4,4 0,3-6,5-5,4-4,4-7,2-8,1-15,3-18,12-15,-1-14,0-6,-3 0,-1 6,-1 6,-7 9,-1 5,3 1,1 3,2 1,-3-2,-2 1,0 5,0 0,-1 4,-2 6,-5 5</inkml:trace>
  <inkml:trace contextRef="#ctx0" brushRef="#br0" timeOffset="548.64">676 46,'0'10,"0"16,0 14,0 11,0 4,0 1,0-3,0-6,-2-3,-2-7,1-5,1 5,0-1,-7 0,-1 0,0 3,2-3,0-4,2-3,1-4,2-6</inkml:trace>
  <inkml:trace contextRef="#ctx0" brushRef="#br0" timeOffset="1910.6662">499 237,'0'-2,"6"-6,13-2,6 1,5 2,8-3,4 1,-1 1,-4 0,-7-1,-3 0,-3 3,-4 2,-2 4,0 7,5 4,1 4,-1-1,-5 2,-5 3,-7 6,-10 4,-7-4,-6 0,-5-4,-12 1,-8-1,2-1,-1-1,5-4,6-5,5-2,4 1,2-1,-5 0,0 1,-1 5,1 2,5 3,5 1,8-2,8-3,5-3,12-2,8 3,1 2,2-2,2-1,-1 0,2 1,-5 1,-3-3,-2 0,-3 1,0-3,-1 1,-1 0,-1 0,-1-4,-3-1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17:27.35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778 406,'-6'5,"-6"2,-7 4,-4 3,1 2,-2-2,-3 2,-4 0,-2 3,-7 5,-10 7,-1 2,-7 1,-6 10,0 0,-3-3,7-6,14-8</inkml:trace>
  <inkml:trace contextRef="#ctx0" brushRef="#br0" timeOffset="710.6509">0 406,'6'10,"9"16,8 16,8 13,-1 3,0-5,-3 0,-1-4,2-11,3-10,2-3,-2-5,-1 0,0-4,0 1,1-3,0-3,0 1,1-2,-6-2</inkml:trace>
  <inkml:trace contextRef="#ctx0" brushRef="#br0" timeOffset="2002.4738">1429 377,'8'-7,"3"-13,2-13,1-1,-1-4,3-9,-3-1,-2 3,-3 6,-9 10,-10 10,-5 8,-5 6,-3 3,4 8,5 8,4 11,5 6,4 3,1 1,1 5,1 0,0 6,0 0,3 4,5 0,7-5,10-2,1-6,1-6,-1-4,2-7,-2-3,-3-3,-3-4,-4 0,-14-1,-10 2,-9-1,-8-3,-12 3,-4-1,-5-1,-3-3,1-1,3-3,4 8,3 1,2-1,3-2,0 3,6 0</inkml:trace>
  <inkml:trace contextRef="#ctx0" brushRef="#br0" timeOffset="3167.071">2080 185,'-6'0,"-4"3,-6 5,0 12,-3 15,2 11,-2 3,3-1,4-5,-5-4,2-4,2-3,4-2,-2 0,1-2,2-2,3-3,-1 2,0-3</inkml:trace>
  <inkml:trace contextRef="#ctx0" brushRef="#br0" timeOffset="5216.9028">2603 332,'0'-2,"-2"-1,-5 0,-3 3,-5 1,-3 4,-1 2,-5 4,1 2,-1-2,-7 1,2 0,0 3,0 0,-1-4,-3-1,-7 1,-1 3,-1-1,3-2,5-1,8 1,1 0,1-1,0-2,-5 2,1-1,-1-1,0-3,-2-1,8-3,16 0,12-3,10-2,8 1,11 0,5 1,4 6,0 6,1 5,-4 3,-4-3,-2 2,-5-3,-2 2,1-1,8-2,1 0,-3-3,-2 3,-4-2,-3 1,-5-3,-4-2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20:46.730"/>
    </inkml:context>
    <inkml:brush xml:id="br0">
      <inkml:brushProperty name="width" value="0.05" units="cm"/>
      <inkml:brushProperty name="height" value="0.05" units="cm"/>
      <inkml:brushProperty name="color" value="#004F8B"/>
      <inkml:brushProperty name="ignorePressure" value="1"/>
    </inkml:brush>
  </inkml:definitions>
  <inkml:trace contextRef="#ctx0" brushRef="#br0">5107 577,'-5'-2,"-5"-4,-4-3,-1-3,-4-1,-1-2,-1 0,4-1,2 1,1 0,0 0,0 2,-4-1,0-1,-4-2,3-2,-4 0,-1-3,-1 0,-2 6,0 2,3 1,0-2,-4-1,0-1,-4-2,-1 0,2 0,1 4,-3 2,2 0,1 3,-3 0,-1 0,-1 1,-1-3,-1 1,1 2,1 3,-2 2,-5 2,2 1,2 1,2 0,2 1,-1-1,2 1,1-1,2 0,-1 0,1 0,-1 0,0-5,-1-2,1 1,-1 1,0 1,3 2,1 0,-9 2,-2 0,-2 0,3 0,1 1,4-1,3 0,1 0,0 0,-4 0,2 0,1 3,-1 0,1 1,-1-2,-1 0,1-1,-1 0,3 2,-2 2,2 2,3-1,3-2,0-1,-6-1,-5-2,-3 6,0 0,3 0,0-1,2-2,0-1,0-1,-7 0,-1-1,2-1,2 1,1 0,2 0,0 4,1 3,1-1,-1-1,1-1,-1-2,1-1,-1 0,1-1,1-1,2 1,0 0,-1 0,-1 0,-6-1,-2 1,0 0,1 0,1 0,1 0,2 0,1 0,0 0,0 0,1 0,2 0,1 0,-8 0,-4 0,0 0,1 0,3 6,0 0,3 1,0-2,4-1,3 0,5 3,-1 0,-1-1,0 1,-1 1,-8 3,0-2,2-1,3 0,4 1,0-1,-1 4,-5 1,0 2,-3 0,1 1,1-3,-1-4,3 0,6 0,1 4,0 0,-4-2,-1-4,-3-2,-1-3,1 2,4-1,0 0,1-2,3 3,2 3,-1 0,-3-1,0 0,3 0</inkml:trace>
  <inkml:trace contextRef="#ctx0" brushRef="#br0" timeOffset="1499.5131">74 283,'0'2,"0"6,0 7,0 3,0 1,0 3,-3-1,-3-3,-4-3,-2-1,-5 2,0 1,9-3,11-3,10-4,9-3,6-2,0-2,2 0,0-1,1 1,1-1,8 0,2 1,-2 0,-3 0,-8 0</inkml:trace>
  <inkml:trace contextRef="#ctx0" brushRef="#br0" timeOffset="4497.4847">5012 327,'5'2,"5"4,6 6,3 0,-2 1,-1 1,-4 3,-3 3,-3 4,-4 3,-1 1,2-4,3-3,3-3,3-2,2-1,-4-3,-10-4,-9-3,-9-3,-7-1,-4-1,-3 0,-2-1,1 0,-1 1,4-1,1 1,-6 0,-7 2,1 4,2 1,-4-2,1 5,2 0,7-2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43:39.467"/>
    </inkml:context>
    <inkml:brush xml:id="br0">
      <inkml:brushProperty name="width" value="0.05" units="cm"/>
      <inkml:brushProperty name="height" value="0.05" units="cm"/>
      <inkml:brushProperty name="color" value="#004F8B"/>
      <inkml:brushProperty name="ignorePressure" value="1"/>
    </inkml:brush>
  </inkml:definitions>
  <inkml:trace contextRef="#ctx0" brushRef="#br0">1 794,'4'0,"10"0,12 0,9 0,7 0,5 0,4 0,0 0,1 0,0 0,0 0,-5 0,2-3,-3-1,0 0,-1 1,2 0,1 2,0 0,2 1,-1 0,1 0,0 0,0 0,0 1,0-1,0-6,0-2,1 0,7 2,3 1,0 2,6 2,9-3,-9-2,-7-2,-5 2,-3 1,-3 2,-1 1,0 1,1 1,0 0,0 0,0 0,-3 1,-2-1,9-3,0-4,-5-1,-3 2,0 1,1 1,1 2,1 1,10 1,2 0,1 0,-2 1,-3-1,-2 0,-2 0,-1 0,-9 0</inkml:trace>
  <inkml:trace contextRef="#ctx0" brushRef="#br0" timeOffset="897.9782">3197 458,'4'0,"11"0,14 0,7 3,6 1,4 0,3-1,-7 2,-10 7,-11 9,-22 5,-23 10,-21 13,-11 5,1-4,-1-4,11-4,4-4,9-2,1-1,6 0,8-1,5-5</inkml:trace>
  <inkml:trace contextRef="#ctx0" brushRef="#br0" timeOffset="2000.2942">3148 89,'8'-3,"12"-1,14-3,7-3,4-1,3 3,2 2,1 2,0 2,0-5,0-1,4 1,-3 4,-2 4,-1 0,-5 1,-5 0,-5 2,0 1,2-1,-4 0</inkml:trace>
  <inkml:trace contextRef="#ctx0" brushRef="#br0" timeOffset="2929.662">3596 0,'0'3,"0"7,0 8,0 7,5 8,13 7,4 3,-1 1,-5-3,-5 0,4-3,0-1,-3-1,-4-1,6 1,1-2,-3-5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43:09.007"/>
    </inkml:context>
    <inkml:brush xml:id="br0">
      <inkml:brushProperty name="width" value="0.05" units="cm"/>
      <inkml:brushProperty name="height" value="0.05" units="cm"/>
      <inkml:brushProperty name="color" value="#004F8B"/>
      <inkml:brushProperty name="ignorePressure" value="1"/>
    </inkml:brush>
  </inkml:definitions>
  <inkml:trace contextRef="#ctx0" brushRef="#br0">1307 547,'16'0,"27"-9,47-12,46-12,27-8,15-7,-4 4,-13 11,-22 10,-21 7,-22 2,-11 4,-11 1,-9-2,-6 2,7 2,-3 2,4 2,3-7,5-3,-3 2,-2 2,-1 3,-1 3,-1 1,4 1,-4 1,0 1,-6-1,3 1,0-1,7 6,8 3,3-1,-7 4,0 0,-6-2,-9-2,-12-3,-10 1,-13-1</inkml:trace>
  <inkml:trace contextRef="#ctx0" brushRef="#br0" timeOffset="1529.9806">4254 71,'0'-3,"7"-1,7 0,9 1,6 1,4 0,10 1,3 1,0 0,-1 0,-2 0,-2 1,-2-1,-5 0,-1 0,0 0,0 9,1 3,1-1,-2-2,-4 1,0-2,-6 1,-6 2,-6 2,-5 5,-4 8,-8 6,-12 9,-10 4,-10 1,-4 6,2-4,1-6,5-6,4 0,5 2,6-1,-6 7,-5 5,-1-3,-1-2,2-7,5-9</inkml:trace>
  <inkml:trace contextRef="#ctx0" brushRef="#br0" timeOffset="35190.7434">1 0,'9'0,"19"0,27 0,19 0,19 0,10 0,-1 0,-1 0,-6 0,-13 0,-14 0,-12 0,0 3,-3 1,5 6,4 1,0-1,3 6,-2 1,-6-2,-6-5,-9-3,-5-3,-9-2</inkml:trace>
  <inkml:trace contextRef="#ctx0" brushRef="#br0" timeOffset="36371.072">774 53,'-3'0,"-2"21,1 19,1 26,1 15,0-1,1 1,1-8,0-6,3-13,2-8,-1-7,0-4,-2-4,-1-8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52:55.663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889 969,'-3'-3,"-7"-1,-14 0,-17 1,-9 0,-7 2,0 0,4 1,4 0,5 0,4 0,3 0,1 1,2-1,-4 0,3 3,4 1,1 0,2-1,4 2,0 6,-6 5,-3 5,4 5,7 4,7 3,6 2,5 1,3 0,1 3,4-5,5-5,3 4,12 3,4 1,4-5,0-6,-3-4,-4-6,-2-5,-3-2,1-2,4-3,3 4,9 1,4-1,1 4,0 0,-2-3,-1-2,7-2,2-3,-1 0,4-2,-2-1,16 1,-1-1,4 1,-3 0,-2-1,5 1,-5 0,4 9,-8 4,-8-2,3 5,-2-2,-3-2,-5-4,2-3,0-2,7 7,12 2,25-1,13-3,9-2,-8-2,-16-2,-17-2,-14 0,-11 0,-8-4,-7-3,-8-7,-3-7,-4-7,-2-6,-1-1,-2-1,0 4,1 3,-2 1,1 2,1 6,2-3,5-3,1-1,1-2,0 2,2-1,3 4,1 3,-5 0,-6-3,-6-1,-5-1,-5-6,-6 2,-6 5,-3 2,-5 5,-5 1,-5 2,-9 4,-3 4,-2 3,-1 3,-3-6,-7-1,-1 1,3 2,4 1,6 2,2 1,7 0,-4 1,-4 1,0-1,-1 0,3 0,1 1,4-1,-6 0,-3 3,1 1,1 0,2-1,1-1,5 0,8 1,3 2,-1-1,-3-1,-2-1,-3-1,-7-1,-4 1,-9-1,-2-1,3 1,3 0,5 0,6 0,3 0,2 0,0 0,-1 0,0 0,-1 0,0 0,-1 0,0 0,0 0,5 0</inkml:trace>
  <inkml:trace contextRef="#ctx0" brushRef="#br0" timeOffset="3191.9044">1488 87,'-6'0,"-5"0,-6 0,-7 0,-14 3,-4 0,-3 1,-1-1,6 2,8 3,5 1,0 4,-1 1,-2-3,-2-3,-1 3,-7 6,0 0,4-3,2 2,1-2,0-3,3 0,3 0,0 5,2 0,-3 3,-4-2,3-1,5 1,3-1,2 1,1-4,4 4,4 3,1 3,2-1,2 3,2-1,1 3,5 1,1 0,6-5,7 0,13-2,5-1,-2-3,7-3,-1 0,-5-2,-4-1,-4 1,-2-1,0-3,-3-3,-1-1,2-3,0 2,0 4,1 0,4 0,2-3,3 5,2 1,1-2,0 5,1-1,0-2,0-2,2-4,2-1,-1-2,0 5,-2 2,0-1,-1-2,-1-1,-3 1,-3 4,-5-1,0-1,2-2,3-2,2-1,2-1,1-1,1 0,1 0,-4-1,-3 1,-4 0,0 0,1 0,3-1,2 1,2 0,1 0,1 1,4-1,4 0,0 0,0 0,-3 0,-1 0,-1 0,-2 0,6 0,1 0,0 0,-2 0,-2 0,-1 0,-2 0,0 0,-1 0,-3 0,-1 0,0 0,1 0,1 0,1 0,-3 0,-3 0,0 0,0 0,0-4,3-3,-1-3,-2-4,-3-8,-2-1,-6-2,-6-2,-4-4,-3-1,0-6,2 2,1 0,-1 1,-1-5,-3-3,0 0,-1 2,-1 1,0-1,-9-2,-10-1,-7 2,-4 8,-5 9,-7 10,-3 6,0 0,2 1,3 2,1 1,-7 3,-8 1,-1 1,-3 0,-9 0,-6 0,-2 1,-13-1,-3 0,8 0,-6 0,-12 0,-6-3,2-4,7-10,15-2,15 3,14-3,9 2,6 5,2 3,-6-2,-1 1,1 2,-2 2,-1 2,-9 3,3 0,0-5,7-2,5 1,3 1,8 2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53:03.32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2666 109,'-2'-3,"-14"-7,-13-5,-4-3,-3 2,-10 4,3 0,5 3,4 2,-8 3,-2 2,2 1,4 1,1 1,1-1,4 1,5-1,0 0,-1 1,-1-1,-9 0,-3 0,-1 0,-5 0,-1 0,2 0,-6 0,0 0,2 3,4 1,1 0,-1 5,1 1,-6-1,-1-3,-1 2,0 2,0 2,6 2,5-1,4-3,2-3,-8 3,-5 10,3 0,2-3,4-4,2-4,8-1,-1 1,-3 5,1 1,-7 3,-1 2,3 0,-5-3,3-1,1-4,5-1,5 1,5 1,0 5,1 2,5 1,2-1,-2 0,-4 5,-1-1,3 1,2-1,1-1,1 4,0 0,2 3,4-2,4 0,2 3,3 0,3 3,3-3,2 0,10 0,7 2,7 0,0-1,1-2,1 2,-2-3,-3 0,5-2,3 1,5-2,1 1,0-4,4-3,-5-2,-4-4,7 4,4 3,8 0,4-3,8-4,5-6,4 3,-4-1,2-2,-1-2,-2-3,-1-1,-1-1,-3-1,2-1,-5 1,-1-1,-5 1,-7 0,-6 0,-4-1,-1 1,2 0,1 0,-3 0,0 1,-2-1,-2 0,0-4,-1 0,0 1,1-1,4 2,9-2,-4-4,-4 0,6-4,10-1,1-4,-2 1,-6-3,-2 2,-3 1,-6-1,-4-2,1-2,-3 1,-3-1,-4 2,-7 0,-7-3,5-3,-2-3,4-3,-3-3,-3-1,-4-1,-3 4,-4 3,-1 3,-1 2,0-3,-1-2,0-2,0-2,1-1,0-1,-3-1,-1 1,0 2,-2-5,-3 2,-3-3,-6-1,-8 1,-6 7,-4 3,-7 6,-3 7,-8 7,-2-2,4-5,4 1,-2 2,5 1,7-1,-2 2,0 3,0 2,8 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07:49.31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53:42.97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3674 358,'-12'0,"-28"0,-31 0,-43-9,-19-9,-18-1,2-7,11-4,24 2,25 6,21 7,17 6,7 1,0 0,-17-9,-22 0,-12-7,-7-3,3 1,5 5,6 5,3 6,10 5,11 2,11 3,9 1,8 0,5 0,1 0,0 0,-1-1,-4 0,1 4,-3 3,2 4,-2 2,2 3,-5 5,-1-2,-10 2,-1-3,2 3,-6 5,-2 5,6-3,6 0,1-2,3-2,2 1,2-2,5 0,-2-2,3-2,1-3,2-3,6 1,-1 0,-1-1,-4-1,-1 0,2 3,3 0,3-1,1-1,2 0,-5 2,2 4,1-2,2 0,3 3,5 4,5 4,2 3,3 2,1 2,0 1,1-3,0-4,6-7,7-1,8-4,6-5,1-2,-1 1,4-2,4 4,4-1,0 4,-1 0,-1 5,0-1,-2-3,0 1,0-2,-1-4,6-4,5-4,4-2,8-1,0-1,3-1,-4 0,-5 0,-5 1,-5 0,-4-1,-2 1,-1 0,-1 0,6 0,3 0,-1 0,8 6,7 2,0 0,6 7,3 1,6-2,-3-3,-2-4,-5-3,0-2,-3-2,-6 0,-6-1,-8 0,1 1,3-1,1 1,4 0,0 0,-2 0,6 0,0 0,-5 0,-6 0,-2 0,-3 0,2 0,0 0,6 0,-2 0,-2 0,-1 0,-2 0,8 0,2 0,-1 0,-5 0,-3 0,6 0,2 0,6 0,7 0,11-6,4-2,-4-5,1-2,-3-3,-6-2,-12 0,-7-3,-6 2,-3 5,-1 6,0-3,3-1,-5-4,-4-3,-4 0,-5-6,-10-1,-12-2,-10-2,-7 2,-9 0,-4-2,-4 0,6 2,4 2,5 7,6 0,2 2,2 0,-1 1,3 0,0 1,-2 2,-1 2,-4-4,-5-5,-5 2,-3-2,-3 3,2 1,2 1,-1 1,4-1,3 4,0 0,1-1,-1 2,-3 4,-3 2,1 3,-1 2,-1 0,-1 2,-2-1,3 1,3-1,6 1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12:58:33.24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07:51.54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1019 0,'-2'3,"-6"5,-10 9,-6 7,-4 4,-2 3,1 3,-4 6,-2 1,-7 6,-10 8,-4 4,-2 0,0 0,-3 2,3-4,11-10,6-7,9-8,5-5,4-4,6-4,4 3,-4 2,-4 3,-3 1,-3 1,-2 0,0 1,-1 3,2-5,6-7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07:52.7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573 0,'0'5,"0"4,0 3,-5 7,-1 3,-6 10,-7 12,-4 9,-4 2,-1 0,-6 1,-2 2,4 0,-4-3,2-1,4-6,7-10,3-6,2 1,-1 1,1 2,-2-1,-1 4,2-4,1-1,1-4,2-4,0-5,0-2,3-5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08:04.15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541 0,'3'0,"-2"3,-7 12,-9 18,-4 19,-5 14,-2 4,-3 9,-1-1,-2-4,-2-5,0-8,-1-3,3-1,4-10,1-5,2-6,4 2,0-1,0-2,0-3,2-6,3-5,3-2,3-4,3-3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08:09.05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2334 339,'0'-5,"0"-7,0-5,0-4,-5 0,-7 1,-18 1,-13-1,-6 1,1 3,-12 2,-2 3,4 4,2 3,0 2,-1-6,-12-5,5-1,4 0,1-2,0 2,5 4,7 2,0 4,-3 2,-2 1,-9-1,1-3,0-1,-1 1,6 1,0 2,1 0,-3 1,-1 1,-2 0,-1 0,-6 1,3 9,-8 6,2 7,8 3,10-1,13-2,3 0,-3 1,5 2,8 1,9 1,7-2,6 0,3 1,1 0,2 1,0 0,-1-1,0-4,5-3,6-4,8-3,15-1,7-1,12 2,14 0,-1 0,-6 1,-8-2,-7 0,-2 2,-3 2,8 0,1-3,1 2,4-1,3-4,-9-1,-7 1,-1-2,4-1,5-3,4-2,3-1,3-1,2 0,0 0,-4-1,-2 1,0 0,1-1,2 1,0 0,-3 0,-7-2,5-4,-2-3,-5-2,6-8,4-4,4-5,1-1,-5 1,-11 0,-9 3,-5 5,-8 2,-8-2,-6-2,4-2,1-3,-2-1,-4-1,-3 0,-3 1,-12 7,-15 6,-15 6,1 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9T09:08:05.70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1917 12,'-2'-2,"-6"-2,-7 1,-8 1,-3 10,-2 9,-1 7,2 1,0 2,3-1,2-3,3 0,0 3,-2 3,-1-1,0-1,0-5,-1-1,4-1,-1 0,2 0,0-2,-1 2,-2 5,2-2</inkml:trace>
  <inkml:trace contextRef="#ctx0" brushRef="#br0" timeOffset="6968.4054">2343 776,'-4'0,"-8"-7,-6-3,-7 0,-3 3,-8-4,-1 1,1 2,1 3,2 1,2 2,-4-4,-7-1,0 1,-6 1,0 2,4 1,6 1,5 1,3 0,1 0,1 1,1-1,-1 0,-1 0,1 0,-1 0,-1 0,1 0,0 0,2 0,1 0,-1 0,0 0,0 0,-2 0,1 0,-2 0,1 0,-1 0,-4 0,-2 0,0 0,1 0,2 0,2 0,0 0,1 0,1 0,2 0,1 0,0 0,0 0,-2 0,0 0,-1 0,-2 0,0 3,2 0,3 3,3 0,3-1,0-1,-4 6,0 1,-5 4,-1 2,2 0,0 1,0-4,0 3,0 5,-1-2,0 0,0-2,2-3,3-1,1 0,2 0,4 2,8 4,8 1,11-1,7-1,8-2,7 0,3-4,13 6,-1 3,-4 2,3 2,2-1,-6-2,-1-3,1-1,-6-3,-1 0,2-2,-4 1,-3-4,4 0,-5 0,-2-1,0 1,0 1,0-3,1-3,1-2,0-2,2 3,7 2,-1-1,-2-2,-2 0,-1-3,-2 0,8 0,3-2,-1 1,-4 0,-4 0,4 0,6-1,8 1,2 0,0 0,5-2,-2-1,2 0,-7 0,-4-4,-7 0,-6 0,-3 1,4 2,5 2,2-4,-2-1,-2 1,5 1,1 2,0-4,-5-1,-4 2,-2 0,-7 1,0-3,5-2,1-2,-3 2,-1-4,0 2,0 2,1 3,5 0,-2-1,-2 1,1-1,-1-2,-1 1,0 2,0-3,0 1,8-6,3-1,0 3,-2 4,-5 0,0-1,-3 0,-1 1,-4-1,-2-1,-4 2,7-1,-3-3,-1-2,-5-1,-5 0,-4-3,-3-2,-3-4,-1-2,-1-1,0-1,0-3,-5 3,-9 3,-4 5,-4 1,-3 4,0 5,0 4,-1 4,-1-4,0 0,-1 2,0 0,-8 2,-8 2,-8 0,0 1,-2 0,-3 0,3 1,0-1,1 0,3 0,6 0,6 0,4 0,3 0,-5 0,1 0,-6 0,-1 0,2 0,-2 0,1 0,3 0,3 0,3 0,2 0,0 0,2 0,0 0,0 0,5 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0625-E633-44BE-B4F4-B176587D993B}">
  <dimension ref="A1:G26"/>
  <sheetViews>
    <sheetView topLeftCell="A9" zoomScale="110" zoomScaleNormal="110" workbookViewId="0">
      <selection activeCell="I26" sqref="I26"/>
    </sheetView>
  </sheetViews>
  <sheetFormatPr defaultRowHeight="14.5" x14ac:dyDescent="0.35"/>
  <cols>
    <col min="2" max="2" width="11.6328125" bestFit="1" customWidth="1"/>
    <col min="3" max="3" width="11.26953125" bestFit="1" customWidth="1"/>
    <col min="4" max="6" width="12.26953125" bestFit="1" customWidth="1"/>
    <col min="7" max="7" width="14.81640625" bestFit="1" customWidth="1"/>
  </cols>
  <sheetData>
    <row r="1" spans="2:7" x14ac:dyDescent="0.35">
      <c r="B1" t="s">
        <v>0</v>
      </c>
    </row>
    <row r="2" spans="2:7" x14ac:dyDescent="0.35"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2:7" x14ac:dyDescent="0.35">
      <c r="B3" t="s">
        <v>6</v>
      </c>
      <c r="C3">
        <v>3000</v>
      </c>
      <c r="D3">
        <v>7000</v>
      </c>
      <c r="E3">
        <v>8000</v>
      </c>
      <c r="F3">
        <v>2000</v>
      </c>
      <c r="G3" s="3">
        <f>SUM(C3:F3)</f>
        <v>20000</v>
      </c>
    </row>
    <row r="4" spans="2:7" x14ac:dyDescent="0.35">
      <c r="B4" t="s">
        <v>7</v>
      </c>
      <c r="C4">
        <v>3</v>
      </c>
      <c r="D4">
        <v>5</v>
      </c>
      <c r="E4">
        <v>9</v>
      </c>
      <c r="F4">
        <v>15</v>
      </c>
    </row>
    <row r="5" spans="2:7" x14ac:dyDescent="0.35">
      <c r="B5" t="s">
        <v>8</v>
      </c>
      <c r="G5" s="2">
        <v>1500000</v>
      </c>
    </row>
    <row r="7" spans="2:7" x14ac:dyDescent="0.35">
      <c r="B7" t="s">
        <v>9</v>
      </c>
      <c r="G7" s="1">
        <f>G5/G3</f>
        <v>75</v>
      </c>
    </row>
    <row r="9" spans="2:7" x14ac:dyDescent="0.35">
      <c r="B9" t="s">
        <v>10</v>
      </c>
      <c r="C9" s="1">
        <f>C4</f>
        <v>3</v>
      </c>
      <c r="D9" s="1">
        <f t="shared" ref="D9:F9" si="0">D4</f>
        <v>5</v>
      </c>
      <c r="E9" s="1">
        <f t="shared" si="0"/>
        <v>9</v>
      </c>
      <c r="F9" s="1">
        <f t="shared" si="0"/>
        <v>15</v>
      </c>
    </row>
    <row r="10" spans="2:7" x14ac:dyDescent="0.35">
      <c r="B10" t="s">
        <v>11</v>
      </c>
      <c r="C10" s="4">
        <f>$G$7</f>
        <v>75</v>
      </c>
      <c r="D10" s="4">
        <f t="shared" ref="D10:F10" si="1">$G$7</f>
        <v>75</v>
      </c>
      <c r="E10" s="4">
        <f t="shared" si="1"/>
        <v>75</v>
      </c>
      <c r="F10" s="4">
        <f t="shared" si="1"/>
        <v>75</v>
      </c>
    </row>
    <row r="11" spans="2:7" x14ac:dyDescent="0.35">
      <c r="B11" s="5" t="s">
        <v>12</v>
      </c>
      <c r="C11" s="6">
        <f>C9+C10</f>
        <v>78</v>
      </c>
      <c r="D11" s="6">
        <f t="shared" ref="D11:F11" si="2">D9+D10</f>
        <v>80</v>
      </c>
      <c r="E11" s="6">
        <f t="shared" si="2"/>
        <v>84</v>
      </c>
      <c r="F11" s="6">
        <f t="shared" si="2"/>
        <v>90</v>
      </c>
    </row>
    <row r="13" spans="2:7" x14ac:dyDescent="0.35">
      <c r="B13" t="s">
        <v>13</v>
      </c>
      <c r="C13">
        <v>1</v>
      </c>
      <c r="D13">
        <v>1.5</v>
      </c>
      <c r="E13">
        <v>2</v>
      </c>
      <c r="F13">
        <v>3</v>
      </c>
    </row>
    <row r="14" spans="2:7" x14ac:dyDescent="0.35">
      <c r="B14" t="s">
        <v>14</v>
      </c>
      <c r="C14">
        <f>C3*C13</f>
        <v>3000</v>
      </c>
      <c r="D14">
        <f t="shared" ref="D14:F14" si="3">D3*D13</f>
        <v>10500</v>
      </c>
      <c r="E14">
        <f t="shared" si="3"/>
        <v>16000</v>
      </c>
      <c r="F14">
        <f t="shared" si="3"/>
        <v>6000</v>
      </c>
      <c r="G14" s="3">
        <f>SUM(C14:F14)</f>
        <v>35500</v>
      </c>
    </row>
    <row r="15" spans="2:7" x14ac:dyDescent="0.35">
      <c r="G15" s="7">
        <f>G5/G14</f>
        <v>42.25352112676056</v>
      </c>
    </row>
    <row r="16" spans="2:7" x14ac:dyDescent="0.35">
      <c r="B16" t="s">
        <v>15</v>
      </c>
      <c r="C16" s="1">
        <f>C4</f>
        <v>3</v>
      </c>
      <c r="D16" s="1">
        <f t="shared" ref="D16:F16" si="4">D4</f>
        <v>5</v>
      </c>
      <c r="E16" s="1">
        <f t="shared" si="4"/>
        <v>9</v>
      </c>
      <c r="F16" s="1">
        <f t="shared" si="4"/>
        <v>15</v>
      </c>
    </row>
    <row r="17" spans="1:7" x14ac:dyDescent="0.35">
      <c r="B17" t="s">
        <v>16</v>
      </c>
      <c r="C17" s="4">
        <f>$G$15*C13</f>
        <v>42.25352112676056</v>
      </c>
      <c r="D17" s="4">
        <f t="shared" ref="D17:F17" si="5">$G$15*D13</f>
        <v>63.380281690140841</v>
      </c>
      <c r="E17" s="4">
        <f t="shared" si="5"/>
        <v>84.507042253521121</v>
      </c>
      <c r="F17" s="4">
        <f t="shared" si="5"/>
        <v>126.76056338028168</v>
      </c>
    </row>
    <row r="18" spans="1:7" x14ac:dyDescent="0.35">
      <c r="B18" s="5" t="s">
        <v>12</v>
      </c>
      <c r="C18" s="6">
        <f>C16+C17</f>
        <v>45.25352112676056</v>
      </c>
      <c r="D18" s="6">
        <f t="shared" ref="D18:F18" si="6">D16+D17</f>
        <v>68.380281690140833</v>
      </c>
      <c r="E18" s="6">
        <f t="shared" si="6"/>
        <v>93.507042253521121</v>
      </c>
      <c r="F18" s="6">
        <f t="shared" si="6"/>
        <v>141.76056338028167</v>
      </c>
    </row>
    <row r="20" spans="1:7" x14ac:dyDescent="0.35">
      <c r="A20" t="s">
        <v>17</v>
      </c>
    </row>
    <row r="21" spans="1:7" x14ac:dyDescent="0.35">
      <c r="A21" t="s">
        <v>18</v>
      </c>
      <c r="C21" s="1">
        <f>C3*C4</f>
        <v>9000</v>
      </c>
      <c r="D21" s="1">
        <f t="shared" ref="D21:F21" si="7">D3*D4</f>
        <v>35000</v>
      </c>
      <c r="E21" s="1">
        <f t="shared" si="7"/>
        <v>72000</v>
      </c>
      <c r="F21" s="1">
        <f t="shared" si="7"/>
        <v>30000</v>
      </c>
      <c r="G21" s="1">
        <f>SUM(C21:F21)</f>
        <v>146000</v>
      </c>
    </row>
    <row r="22" spans="1:7" x14ac:dyDescent="0.35">
      <c r="G22">
        <f>G5/G21</f>
        <v>10.273972602739725</v>
      </c>
    </row>
    <row r="24" spans="1:7" x14ac:dyDescent="0.35">
      <c r="B24" t="s">
        <v>15</v>
      </c>
      <c r="C24" s="1">
        <f>C4</f>
        <v>3</v>
      </c>
      <c r="D24" s="1">
        <f t="shared" ref="D24:F24" si="8">D4</f>
        <v>5</v>
      </c>
      <c r="E24" s="1">
        <f t="shared" si="8"/>
        <v>9</v>
      </c>
      <c r="F24" s="1">
        <f t="shared" si="8"/>
        <v>15</v>
      </c>
    </row>
    <row r="25" spans="1:7" x14ac:dyDescent="0.35">
      <c r="B25" t="s">
        <v>19</v>
      </c>
      <c r="C25" s="4">
        <f>C24*$G$22</f>
        <v>30.821917808219176</v>
      </c>
      <c r="D25" s="4">
        <f>D24*$G$22</f>
        <v>51.369863013698627</v>
      </c>
      <c r="E25" s="4">
        <f>E24*$G$22</f>
        <v>92.465753424657521</v>
      </c>
      <c r="F25" s="4">
        <f>F24*$G$22</f>
        <v>154.10958904109589</v>
      </c>
    </row>
    <row r="26" spans="1:7" x14ac:dyDescent="0.35">
      <c r="B26" t="s">
        <v>12</v>
      </c>
      <c r="C26" s="6">
        <f>C24+C25</f>
        <v>33.821917808219176</v>
      </c>
      <c r="D26" s="6">
        <f t="shared" ref="D26:F26" si="9">D24+D25</f>
        <v>56.369863013698627</v>
      </c>
      <c r="E26" s="6">
        <f t="shared" si="9"/>
        <v>101.46575342465752</v>
      </c>
      <c r="F26" s="6">
        <f t="shared" si="9"/>
        <v>169.10958904109589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BBD9-AD6E-42C7-B890-C7823C262C85}">
  <dimension ref="B2:J89"/>
  <sheetViews>
    <sheetView topLeftCell="A4" zoomScale="120" zoomScaleNormal="120" workbookViewId="0">
      <selection activeCell="I54" sqref="F54:I54"/>
    </sheetView>
  </sheetViews>
  <sheetFormatPr defaultRowHeight="14.5" x14ac:dyDescent="0.35"/>
  <cols>
    <col min="3" max="3" width="14.81640625" bestFit="1" customWidth="1"/>
    <col min="4" max="4" width="13.36328125" bestFit="1" customWidth="1"/>
    <col min="6" max="6" width="15.36328125" bestFit="1" customWidth="1"/>
    <col min="7" max="7" width="15.81640625" bestFit="1" customWidth="1"/>
    <col min="8" max="8" width="14.81640625" bestFit="1" customWidth="1"/>
    <col min="9" max="10" width="15.81640625" bestFit="1" customWidth="1"/>
  </cols>
  <sheetData>
    <row r="2" spans="2:10" x14ac:dyDescent="0.35">
      <c r="B2" t="s">
        <v>20</v>
      </c>
      <c r="C2" s="1">
        <v>6</v>
      </c>
      <c r="G2">
        <v>1</v>
      </c>
      <c r="H2">
        <v>2</v>
      </c>
      <c r="I2">
        <v>3</v>
      </c>
    </row>
    <row r="3" spans="2:10" x14ac:dyDescent="0.35">
      <c r="B3" t="s">
        <v>21</v>
      </c>
      <c r="C3" s="1">
        <v>1200000</v>
      </c>
      <c r="D3" s="1">
        <v>500000</v>
      </c>
      <c r="E3" t="s">
        <v>42</v>
      </c>
      <c r="F3" t="s">
        <v>23</v>
      </c>
      <c r="G3" s="3">
        <v>1000000</v>
      </c>
      <c r="H3" s="3">
        <v>1000000</v>
      </c>
      <c r="I3" s="3">
        <v>1000000</v>
      </c>
    </row>
    <row r="4" spans="2:10" x14ac:dyDescent="0.35">
      <c r="B4" t="s">
        <v>6</v>
      </c>
      <c r="C4" s="3">
        <v>1000000</v>
      </c>
      <c r="D4" s="3">
        <v>800000</v>
      </c>
      <c r="F4" t="s">
        <v>24</v>
      </c>
      <c r="G4" s="3">
        <v>1000000</v>
      </c>
      <c r="H4" s="3">
        <v>700000</v>
      </c>
      <c r="I4" s="3">
        <v>1300000</v>
      </c>
    </row>
    <row r="5" spans="2:10" hidden="1" x14ac:dyDescent="0.35"/>
    <row r="6" spans="2:10" hidden="1" x14ac:dyDescent="0.35">
      <c r="B6" t="s">
        <v>12</v>
      </c>
      <c r="C6" s="4">
        <f>C2+C3/C4</f>
        <v>7.2</v>
      </c>
      <c r="D6" s="4">
        <f>C2+C3/D4</f>
        <v>7.5</v>
      </c>
      <c r="F6" t="s">
        <v>25</v>
      </c>
    </row>
    <row r="7" spans="2:10" hidden="1" x14ac:dyDescent="0.35">
      <c r="B7" t="s">
        <v>22</v>
      </c>
      <c r="C7" s="1">
        <v>10</v>
      </c>
      <c r="F7" s="4">
        <f>C6</f>
        <v>7.2</v>
      </c>
    </row>
    <row r="8" spans="2:10" hidden="1" x14ac:dyDescent="0.35">
      <c r="F8" t="s">
        <v>26</v>
      </c>
      <c r="G8" s="1">
        <f>$C$7*G4</f>
        <v>10000000</v>
      </c>
      <c r="H8" s="1">
        <f>$C$7*H4</f>
        <v>7000000</v>
      </c>
      <c r="I8" s="1">
        <f>$C$7*I4</f>
        <v>13000000</v>
      </c>
      <c r="J8" s="4">
        <f>SUM(G8:I8)</f>
        <v>30000000</v>
      </c>
    </row>
    <row r="9" spans="2:10" hidden="1" x14ac:dyDescent="0.35">
      <c r="F9" t="s">
        <v>27</v>
      </c>
      <c r="G9" s="1">
        <f>$F$7*G4</f>
        <v>7200000</v>
      </c>
      <c r="H9" s="1">
        <f t="shared" ref="H9:I9" si="0">$F$7*H4</f>
        <v>5040000</v>
      </c>
      <c r="I9" s="1">
        <f t="shared" si="0"/>
        <v>9360000</v>
      </c>
      <c r="J9" s="4">
        <f t="shared" ref="J9:J10" si="1">SUM(G9:I9)</f>
        <v>21600000</v>
      </c>
    </row>
    <row r="10" spans="2:10" hidden="1" x14ac:dyDescent="0.35">
      <c r="F10" t="s">
        <v>32</v>
      </c>
      <c r="G10" s="6">
        <f>G8-G9</f>
        <v>2800000</v>
      </c>
      <c r="H10" s="6">
        <f t="shared" ref="H10:I10" si="2">H8-H9</f>
        <v>1960000</v>
      </c>
      <c r="I10" s="6">
        <f t="shared" si="2"/>
        <v>3640000</v>
      </c>
      <c r="J10" s="4">
        <f t="shared" si="1"/>
        <v>8400000</v>
      </c>
    </row>
    <row r="11" spans="2:10" hidden="1" x14ac:dyDescent="0.35"/>
    <row r="12" spans="2:10" hidden="1" x14ac:dyDescent="0.35">
      <c r="F12" t="s">
        <v>28</v>
      </c>
    </row>
    <row r="13" spans="2:10" hidden="1" x14ac:dyDescent="0.35">
      <c r="F13" s="4">
        <f>C2</f>
        <v>6</v>
      </c>
    </row>
    <row r="14" spans="2:10" hidden="1" x14ac:dyDescent="0.35">
      <c r="F14" t="s">
        <v>26</v>
      </c>
      <c r="G14" s="4">
        <f>G8</f>
        <v>10000000</v>
      </c>
      <c r="H14" s="4">
        <f t="shared" ref="H14:I14" si="3">H8</f>
        <v>7000000</v>
      </c>
      <c r="I14" s="4">
        <f t="shared" si="3"/>
        <v>13000000</v>
      </c>
      <c r="J14" s="4">
        <f>SUM(G14:I14)</f>
        <v>30000000</v>
      </c>
    </row>
    <row r="15" spans="2:10" hidden="1" x14ac:dyDescent="0.35">
      <c r="F15" t="s">
        <v>29</v>
      </c>
      <c r="G15" s="1">
        <f>$F$13*G4</f>
        <v>6000000</v>
      </c>
      <c r="H15" s="1">
        <f t="shared" ref="H15:I15" si="4">$F$13*H4</f>
        <v>4200000</v>
      </c>
      <c r="I15" s="1">
        <f t="shared" si="4"/>
        <v>7800000</v>
      </c>
      <c r="J15" s="4">
        <f t="shared" ref="J15:J18" si="5">SUM(G15:I15)</f>
        <v>18000000</v>
      </c>
    </row>
    <row r="16" spans="2:10" hidden="1" x14ac:dyDescent="0.35">
      <c r="F16" t="s">
        <v>30</v>
      </c>
      <c r="G16" s="4">
        <f>G14-G15</f>
        <v>4000000</v>
      </c>
      <c r="H16" s="4">
        <f t="shared" ref="H16:I16" si="6">H14-H15</f>
        <v>2800000</v>
      </c>
      <c r="I16" s="4">
        <f t="shared" si="6"/>
        <v>5200000</v>
      </c>
      <c r="J16" s="4">
        <f t="shared" si="5"/>
        <v>12000000</v>
      </c>
    </row>
    <row r="17" spans="6:10" hidden="1" x14ac:dyDescent="0.35">
      <c r="F17" t="s">
        <v>31</v>
      </c>
      <c r="G17" s="4">
        <f>$C$3</f>
        <v>1200000</v>
      </c>
      <c r="H17" s="4">
        <f t="shared" ref="H17:I17" si="7">$C$3</f>
        <v>1200000</v>
      </c>
      <c r="I17" s="4">
        <f t="shared" si="7"/>
        <v>1200000</v>
      </c>
      <c r="J17" s="4">
        <f t="shared" si="5"/>
        <v>3600000</v>
      </c>
    </row>
    <row r="18" spans="6:10" hidden="1" x14ac:dyDescent="0.35">
      <c r="F18" s="5" t="s">
        <v>33</v>
      </c>
      <c r="G18" s="6">
        <f>G16-G17</f>
        <v>2800000</v>
      </c>
      <c r="H18" s="6">
        <f t="shared" ref="H18:I18" si="8">H16-H17</f>
        <v>1600000</v>
      </c>
      <c r="I18" s="6">
        <f t="shared" si="8"/>
        <v>4000000</v>
      </c>
      <c r="J18" s="4">
        <f t="shared" si="5"/>
        <v>8400000</v>
      </c>
    </row>
    <row r="19" spans="6:10" hidden="1" x14ac:dyDescent="0.35">
      <c r="J19" s="4"/>
    </row>
    <row r="20" spans="6:10" hidden="1" x14ac:dyDescent="0.35">
      <c r="F20" t="s">
        <v>34</v>
      </c>
      <c r="G20" s="4">
        <f>G18-G10</f>
        <v>0</v>
      </c>
      <c r="H20" s="4">
        <f>H18-H10</f>
        <v>-360000</v>
      </c>
      <c r="I20" s="4">
        <f>I18-I10</f>
        <v>360000</v>
      </c>
      <c r="J20" s="4">
        <f>SUM(G20:I20)</f>
        <v>0</v>
      </c>
    </row>
    <row r="21" spans="6:10" hidden="1" x14ac:dyDescent="0.35">
      <c r="H21" s="4">
        <f>H20/300000</f>
        <v>-1.2</v>
      </c>
    </row>
    <row r="22" spans="6:10" hidden="1" x14ac:dyDescent="0.35">
      <c r="H22" s="4"/>
    </row>
    <row r="23" spans="6:10" hidden="1" x14ac:dyDescent="0.35">
      <c r="F23" t="s">
        <v>25</v>
      </c>
      <c r="H23" s="4"/>
    </row>
    <row r="24" spans="6:10" hidden="1" x14ac:dyDescent="0.35">
      <c r="F24" t="s">
        <v>26</v>
      </c>
      <c r="G24" s="1">
        <f>G4*$C$7</f>
        <v>10000000</v>
      </c>
      <c r="H24" s="1">
        <f t="shared" ref="H24:I24" si="9">H4*$C$7</f>
        <v>7000000</v>
      </c>
      <c r="I24" s="1">
        <f t="shared" si="9"/>
        <v>13000000</v>
      </c>
    </row>
    <row r="25" spans="6:10" hidden="1" x14ac:dyDescent="0.35">
      <c r="F25" t="s">
        <v>40</v>
      </c>
      <c r="G25" s="4">
        <f>G3*$C$2+$C$3</f>
        <v>7200000</v>
      </c>
      <c r="H25" s="4">
        <f t="shared" ref="H25:I25" si="10">H3*$C$2+$C$3</f>
        <v>7200000</v>
      </c>
      <c r="I25" s="4">
        <f t="shared" si="10"/>
        <v>7200000</v>
      </c>
    </row>
    <row r="26" spans="6:10" hidden="1" x14ac:dyDescent="0.35">
      <c r="F26" t="s">
        <v>41</v>
      </c>
      <c r="G26" s="4">
        <f>(G4-G3)*$C$6</f>
        <v>0</v>
      </c>
      <c r="H26" s="4">
        <f>(H4-H3)*$C$6</f>
        <v>-2160000</v>
      </c>
      <c r="I26" s="4">
        <f>(I4-I3)*$C$6</f>
        <v>2160000</v>
      </c>
    </row>
    <row r="27" spans="6:10" hidden="1" x14ac:dyDescent="0.35">
      <c r="F27" s="5" t="s">
        <v>25</v>
      </c>
      <c r="G27" s="6">
        <f>G24-G25-G26</f>
        <v>2800000</v>
      </c>
      <c r="H27" s="6">
        <f t="shared" ref="H27:I27" si="11">H24-H25-H26</f>
        <v>1960000</v>
      </c>
      <c r="I27" s="6">
        <f t="shared" si="11"/>
        <v>3640000</v>
      </c>
    </row>
    <row r="28" spans="6:10" hidden="1" x14ac:dyDescent="0.35">
      <c r="H28" s="4"/>
    </row>
    <row r="29" spans="6:10" hidden="1" x14ac:dyDescent="0.35">
      <c r="F29" t="s">
        <v>28</v>
      </c>
      <c r="H29" s="4"/>
    </row>
    <row r="30" spans="6:10" hidden="1" x14ac:dyDescent="0.35">
      <c r="F30" t="s">
        <v>26</v>
      </c>
      <c r="G30" s="4">
        <f>G24</f>
        <v>10000000</v>
      </c>
      <c r="H30" s="4">
        <f t="shared" ref="H30:I30" si="12">H24</f>
        <v>7000000</v>
      </c>
      <c r="I30" s="4">
        <f t="shared" si="12"/>
        <v>13000000</v>
      </c>
    </row>
    <row r="31" spans="6:10" hidden="1" x14ac:dyDescent="0.35">
      <c r="F31" t="s">
        <v>40</v>
      </c>
      <c r="G31" s="4">
        <f>$C$2*G3+$C$3</f>
        <v>7200000</v>
      </c>
      <c r="H31" s="4">
        <f t="shared" ref="H31:I31" si="13">$C$2*H3+$C$3</f>
        <v>7200000</v>
      </c>
      <c r="I31" s="4">
        <f t="shared" si="13"/>
        <v>7200000</v>
      </c>
    </row>
    <row r="32" spans="6:10" hidden="1" x14ac:dyDescent="0.35">
      <c r="F32" t="s">
        <v>41</v>
      </c>
      <c r="G32" s="4">
        <f>(G4-G3)*$C$2</f>
        <v>0</v>
      </c>
      <c r="H32" s="4">
        <f t="shared" ref="H32:I32" si="14">(H4-H3)*$C$2</f>
        <v>-1800000</v>
      </c>
      <c r="I32" s="4">
        <f t="shared" si="14"/>
        <v>1800000</v>
      </c>
    </row>
    <row r="33" spans="6:9" hidden="1" x14ac:dyDescent="0.35">
      <c r="F33" t="s">
        <v>28</v>
      </c>
      <c r="G33" s="6">
        <f>G30-G31-G32</f>
        <v>2800000</v>
      </c>
      <c r="H33" s="6">
        <f t="shared" ref="H33:I33" si="15">H30-H31-H32</f>
        <v>1600000</v>
      </c>
      <c r="I33" s="6">
        <f t="shared" si="15"/>
        <v>4000000</v>
      </c>
    </row>
    <row r="34" spans="6:9" hidden="1" x14ac:dyDescent="0.35">
      <c r="H34" s="4">
        <f>H33-H27</f>
        <v>-360000</v>
      </c>
    </row>
    <row r="35" spans="6:9" hidden="1" x14ac:dyDescent="0.35">
      <c r="H35" s="4"/>
    </row>
    <row r="36" spans="6:9" hidden="1" x14ac:dyDescent="0.35">
      <c r="H36" s="4"/>
    </row>
    <row r="37" spans="6:9" hidden="1" x14ac:dyDescent="0.35">
      <c r="H37" s="4"/>
    </row>
    <row r="38" spans="6:9" hidden="1" x14ac:dyDescent="0.35">
      <c r="F38" t="s">
        <v>43</v>
      </c>
      <c r="H38" s="4"/>
    </row>
    <row r="39" spans="6:9" hidden="1" x14ac:dyDescent="0.35">
      <c r="H39" s="4"/>
    </row>
    <row r="40" spans="6:9" x14ac:dyDescent="0.35">
      <c r="F40" t="s">
        <v>44</v>
      </c>
      <c r="G40" s="1">
        <f>G4*$C$7</f>
        <v>10000000</v>
      </c>
      <c r="H40" s="1">
        <f t="shared" ref="H40:I40" si="16">H4*$C$7</f>
        <v>7000000</v>
      </c>
      <c r="I40" s="1">
        <f t="shared" si="16"/>
        <v>13000000</v>
      </c>
    </row>
    <row r="41" spans="6:9" x14ac:dyDescent="0.35">
      <c r="F41" t="s">
        <v>45</v>
      </c>
      <c r="G41" s="4">
        <f>$C$2*G3+$C$3-$D$3</f>
        <v>6700000</v>
      </c>
      <c r="H41" s="4">
        <f>$C$2*H3+$C$3-$D$3</f>
        <v>6700000</v>
      </c>
      <c r="I41" s="4">
        <f>$C$2*I3+$C$3-$D$3</f>
        <v>6700000</v>
      </c>
    </row>
    <row r="42" spans="6:9" x14ac:dyDescent="0.35">
      <c r="F42" s="5" t="s">
        <v>46</v>
      </c>
      <c r="G42" s="6">
        <f>G40-G41</f>
        <v>3300000</v>
      </c>
      <c r="H42" s="6">
        <f>H40-H41</f>
        <v>300000</v>
      </c>
      <c r="I42" s="6">
        <f>I40-I41</f>
        <v>6300000</v>
      </c>
    </row>
    <row r="43" spans="6:9" x14ac:dyDescent="0.35">
      <c r="H43" s="4"/>
    </row>
    <row r="44" spans="6:9" x14ac:dyDescent="0.35">
      <c r="F44" t="s">
        <v>47</v>
      </c>
      <c r="H44" s="4"/>
    </row>
    <row r="45" spans="6:9" x14ac:dyDescent="0.35">
      <c r="F45" t="s">
        <v>48</v>
      </c>
      <c r="G45" s="4">
        <f>G10</f>
        <v>2800000</v>
      </c>
      <c r="H45" s="4">
        <f t="shared" ref="H45:I45" si="17">H10</f>
        <v>1960000</v>
      </c>
      <c r="I45" s="4">
        <f t="shared" si="17"/>
        <v>3640000</v>
      </c>
    </row>
    <row r="46" spans="6:9" x14ac:dyDescent="0.35">
      <c r="F46" t="s">
        <v>49</v>
      </c>
      <c r="G46" s="4">
        <f>+$D$3</f>
        <v>500000</v>
      </c>
      <c r="H46" s="4">
        <f t="shared" ref="H46:I46" si="18">+$D$3</f>
        <v>500000</v>
      </c>
      <c r="I46" s="4">
        <f t="shared" si="18"/>
        <v>500000</v>
      </c>
    </row>
    <row r="47" spans="6:9" x14ac:dyDescent="0.35">
      <c r="F47" t="s">
        <v>50</v>
      </c>
      <c r="G47" s="4">
        <f>G26</f>
        <v>0</v>
      </c>
      <c r="H47" s="4">
        <f t="shared" ref="H47:I47" si="19">H26</f>
        <v>-2160000</v>
      </c>
      <c r="I47" s="4">
        <f t="shared" si="19"/>
        <v>2160000</v>
      </c>
    </row>
    <row r="48" spans="6:9" x14ac:dyDescent="0.35">
      <c r="F48" s="5" t="s">
        <v>47</v>
      </c>
      <c r="G48" s="6">
        <f>G45+G46+G47</f>
        <v>3300000</v>
      </c>
      <c r="H48" s="6">
        <f>H45+H46+H47</f>
        <v>300000</v>
      </c>
      <c r="I48" s="6">
        <f>I45+I46+I47</f>
        <v>6300000</v>
      </c>
    </row>
    <row r="49" spans="6:9" x14ac:dyDescent="0.35">
      <c r="H49" s="4"/>
    </row>
    <row r="50" spans="6:9" x14ac:dyDescent="0.35">
      <c r="F50" t="s">
        <v>51</v>
      </c>
      <c r="H50" s="4"/>
    </row>
    <row r="51" spans="6:9" x14ac:dyDescent="0.35">
      <c r="F51" t="s">
        <v>48</v>
      </c>
      <c r="G51" s="4">
        <f>G33</f>
        <v>2800000</v>
      </c>
      <c r="H51" s="4">
        <f t="shared" ref="H51:I51" si="20">H33</f>
        <v>1600000</v>
      </c>
      <c r="I51" s="4">
        <f t="shared" si="20"/>
        <v>4000000</v>
      </c>
    </row>
    <row r="52" spans="6:9" x14ac:dyDescent="0.35">
      <c r="F52" t="s">
        <v>49</v>
      </c>
      <c r="G52" s="4">
        <f>$D$3</f>
        <v>500000</v>
      </c>
      <c r="H52" s="4">
        <f t="shared" ref="H52:I52" si="21">$D$3</f>
        <v>500000</v>
      </c>
      <c r="I52" s="4">
        <f t="shared" si="21"/>
        <v>500000</v>
      </c>
    </row>
    <row r="53" spans="6:9" x14ac:dyDescent="0.35">
      <c r="F53" t="s">
        <v>50</v>
      </c>
      <c r="G53" s="4">
        <f>G32</f>
        <v>0</v>
      </c>
      <c r="H53" s="4">
        <f t="shared" ref="H53:I53" si="22">H32</f>
        <v>-1800000</v>
      </c>
      <c r="I53" s="4">
        <f t="shared" si="22"/>
        <v>1800000</v>
      </c>
    </row>
    <row r="54" spans="6:9" x14ac:dyDescent="0.35">
      <c r="F54" s="5" t="s">
        <v>51</v>
      </c>
      <c r="G54" s="6">
        <f>G51+G52+G53</f>
        <v>3300000</v>
      </c>
      <c r="H54" s="6">
        <f>H51+H52+H53</f>
        <v>300000</v>
      </c>
      <c r="I54" s="6">
        <f>I51+I52+I53</f>
        <v>6300000</v>
      </c>
    </row>
    <row r="55" spans="6:9" x14ac:dyDescent="0.35">
      <c r="H55" s="4"/>
    </row>
    <row r="56" spans="6:9" x14ac:dyDescent="0.35">
      <c r="H56" s="4"/>
    </row>
    <row r="57" spans="6:9" x14ac:dyDescent="0.35">
      <c r="H57" s="4"/>
    </row>
    <row r="58" spans="6:9" x14ac:dyDescent="0.35">
      <c r="H58" s="4"/>
    </row>
    <row r="59" spans="6:9" x14ac:dyDescent="0.35">
      <c r="H59" s="4"/>
    </row>
    <row r="60" spans="6:9" x14ac:dyDescent="0.35">
      <c r="H60" s="4"/>
    </row>
    <row r="61" spans="6:9" x14ac:dyDescent="0.35">
      <c r="H61" s="4"/>
    </row>
    <row r="62" spans="6:9" x14ac:dyDescent="0.35">
      <c r="H62" s="4"/>
    </row>
    <row r="63" spans="6:9" x14ac:dyDescent="0.35">
      <c r="H63" s="4"/>
    </row>
    <row r="64" spans="6:9" x14ac:dyDescent="0.35">
      <c r="H64" s="4"/>
    </row>
    <row r="65" spans="3:8" x14ac:dyDescent="0.35">
      <c r="H65" s="4"/>
    </row>
    <row r="66" spans="3:8" x14ac:dyDescent="0.35">
      <c r="H66" s="4"/>
    </row>
    <row r="67" spans="3:8" x14ac:dyDescent="0.35">
      <c r="H67" s="4"/>
    </row>
    <row r="68" spans="3:8" x14ac:dyDescent="0.35">
      <c r="H68" s="4"/>
    </row>
    <row r="69" spans="3:8" x14ac:dyDescent="0.35">
      <c r="H69" s="4"/>
    </row>
    <row r="70" spans="3:8" x14ac:dyDescent="0.35">
      <c r="H70" s="4"/>
    </row>
    <row r="71" spans="3:8" x14ac:dyDescent="0.35">
      <c r="H71" s="4"/>
    </row>
    <row r="72" spans="3:8" x14ac:dyDescent="0.35">
      <c r="H72" s="4"/>
    </row>
    <row r="73" spans="3:8" x14ac:dyDescent="0.35">
      <c r="H73" s="4"/>
    </row>
    <row r="74" spans="3:8" x14ac:dyDescent="0.35">
      <c r="H74" s="4"/>
    </row>
    <row r="75" spans="3:8" x14ac:dyDescent="0.35">
      <c r="H75" s="4"/>
    </row>
    <row r="79" spans="3:8" x14ac:dyDescent="0.35">
      <c r="C79" s="12" t="s">
        <v>35</v>
      </c>
      <c r="D79" s="12"/>
      <c r="G79" s="12" t="s">
        <v>20</v>
      </c>
      <c r="H79" s="12"/>
    </row>
    <row r="80" spans="3:8" x14ac:dyDescent="0.35">
      <c r="D80" s="8"/>
      <c r="H80" s="8"/>
    </row>
    <row r="81" spans="3:8" ht="55.5" customHeight="1" x14ac:dyDescent="0.35">
      <c r="C81" s="10"/>
      <c r="D81" s="9" t="s">
        <v>36</v>
      </c>
      <c r="G81" t="s">
        <v>37</v>
      </c>
      <c r="H81" s="9" t="s">
        <v>36</v>
      </c>
    </row>
    <row r="82" spans="3:8" x14ac:dyDescent="0.35">
      <c r="C82" t="s">
        <v>38</v>
      </c>
      <c r="D82" s="9"/>
      <c r="G82" t="s">
        <v>31</v>
      </c>
      <c r="H82" s="9"/>
    </row>
    <row r="83" spans="3:8" x14ac:dyDescent="0.35">
      <c r="C83" t="s">
        <v>39</v>
      </c>
      <c r="D83" s="9"/>
      <c r="H83" s="9"/>
    </row>
    <row r="84" spans="3:8" x14ac:dyDescent="0.35">
      <c r="D84" s="9"/>
      <c r="H84" s="9"/>
    </row>
    <row r="85" spans="3:8" x14ac:dyDescent="0.35">
      <c r="D85" s="9"/>
      <c r="H85" s="9"/>
    </row>
    <row r="86" spans="3:8" x14ac:dyDescent="0.35">
      <c r="D86" s="9"/>
      <c r="H86" s="9"/>
    </row>
    <row r="87" spans="3:8" x14ac:dyDescent="0.35">
      <c r="D87" s="9"/>
      <c r="H87" s="9"/>
    </row>
    <row r="88" spans="3:8" x14ac:dyDescent="0.35">
      <c r="D88" s="9"/>
      <c r="H88" s="9"/>
    </row>
    <row r="89" spans="3:8" x14ac:dyDescent="0.35">
      <c r="D89" s="9"/>
      <c r="H89" s="9"/>
    </row>
  </sheetData>
  <mergeCells count="2">
    <mergeCell ref="C79:D79"/>
    <mergeCell ref="G79:H79"/>
  </mergeCells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E760-513D-4F2F-A367-62024B9C0E6A}">
  <dimension ref="A2:G45"/>
  <sheetViews>
    <sheetView zoomScale="120" zoomScaleNormal="120" workbookViewId="0">
      <selection activeCell="E43" sqref="E43"/>
    </sheetView>
  </sheetViews>
  <sheetFormatPr defaultRowHeight="14.5" x14ac:dyDescent="0.35"/>
  <cols>
    <col min="2" max="2" width="9.90625" customWidth="1"/>
    <col min="4" max="6" width="14.81640625" bestFit="1" customWidth="1"/>
  </cols>
  <sheetData>
    <row r="2" spans="1:6" x14ac:dyDescent="0.35">
      <c r="B2" t="s">
        <v>52</v>
      </c>
      <c r="D2" t="s">
        <v>53</v>
      </c>
    </row>
    <row r="4" spans="1:6" x14ac:dyDescent="0.35">
      <c r="A4" t="s">
        <v>54</v>
      </c>
      <c r="C4" t="s">
        <v>55</v>
      </c>
    </row>
    <row r="6" spans="1:6" x14ac:dyDescent="0.35">
      <c r="B6" t="s">
        <v>56</v>
      </c>
      <c r="C6" t="s">
        <v>57</v>
      </c>
    </row>
    <row r="11" spans="1:6" x14ac:dyDescent="0.35">
      <c r="B11" t="s">
        <v>58</v>
      </c>
      <c r="E11" t="s">
        <v>67</v>
      </c>
    </row>
    <row r="13" spans="1:6" x14ac:dyDescent="0.35">
      <c r="B13" s="11" t="s">
        <v>59</v>
      </c>
      <c r="C13" t="s">
        <v>63</v>
      </c>
      <c r="D13" t="s">
        <v>68</v>
      </c>
      <c r="E13" t="s">
        <v>69</v>
      </c>
      <c r="F13" t="s">
        <v>70</v>
      </c>
    </row>
    <row r="14" spans="1:6" x14ac:dyDescent="0.35">
      <c r="B14" s="11" t="s">
        <v>18</v>
      </c>
      <c r="C14">
        <v>120</v>
      </c>
      <c r="D14">
        <f>C14</f>
        <v>120</v>
      </c>
      <c r="E14">
        <f>D14</f>
        <v>120</v>
      </c>
      <c r="F14">
        <f>E14-2</f>
        <v>118</v>
      </c>
    </row>
    <row r="15" spans="1:6" x14ac:dyDescent="0.35">
      <c r="B15" s="11" t="s">
        <v>60</v>
      </c>
      <c r="C15">
        <v>30</v>
      </c>
      <c r="D15">
        <f>C15</f>
        <v>30</v>
      </c>
      <c r="E15">
        <f>D15-3</f>
        <v>27</v>
      </c>
      <c r="F15">
        <f>E15</f>
        <v>27</v>
      </c>
    </row>
    <row r="16" spans="1:6" x14ac:dyDescent="0.35">
      <c r="B16" s="11" t="s">
        <v>61</v>
      </c>
      <c r="C16">
        <v>8</v>
      </c>
      <c r="D16">
        <f>C16+1.5</f>
        <v>9.5</v>
      </c>
      <c r="E16">
        <f>D16</f>
        <v>9.5</v>
      </c>
      <c r="F16">
        <f>E16</f>
        <v>9.5</v>
      </c>
    </row>
    <row r="17" spans="2:7" x14ac:dyDescent="0.35">
      <c r="B17" s="11" t="s">
        <v>62</v>
      </c>
      <c r="C17">
        <f>SUM(C14:C16)</f>
        <v>158</v>
      </c>
      <c r="D17" s="11">
        <f>SUM(D14:D16)</f>
        <v>159.5</v>
      </c>
      <c r="E17" s="11">
        <f>SUM(E14:E16)</f>
        <v>156.5</v>
      </c>
      <c r="F17" s="11">
        <f>SUM(F14:F16)</f>
        <v>154.5</v>
      </c>
    </row>
    <row r="20" spans="2:7" x14ac:dyDescent="0.35">
      <c r="B20" s="13" t="s">
        <v>64</v>
      </c>
      <c r="C20" s="13"/>
      <c r="D20" s="13"/>
      <c r="E20" s="13"/>
      <c r="F20" s="13"/>
      <c r="G20" s="13"/>
    </row>
    <row r="21" spans="2:7" x14ac:dyDescent="0.35">
      <c r="B21" t="s">
        <v>65</v>
      </c>
    </row>
    <row r="22" spans="2:7" x14ac:dyDescent="0.35">
      <c r="B22" t="s">
        <v>66</v>
      </c>
    </row>
    <row r="24" spans="2:7" x14ac:dyDescent="0.35">
      <c r="B24" s="11" t="s">
        <v>59</v>
      </c>
      <c r="D24" t="s">
        <v>68</v>
      </c>
      <c r="E24" t="s">
        <v>69</v>
      </c>
      <c r="F24" t="s">
        <v>70</v>
      </c>
    </row>
    <row r="25" spans="2:7" x14ac:dyDescent="0.35">
      <c r="B25" s="11" t="s">
        <v>18</v>
      </c>
      <c r="D25">
        <v>120</v>
      </c>
      <c r="E25">
        <v>120</v>
      </c>
      <c r="F25">
        <v>119</v>
      </c>
    </row>
    <row r="26" spans="2:7" x14ac:dyDescent="0.35">
      <c r="B26" s="11" t="s">
        <v>60</v>
      </c>
      <c r="D26">
        <v>30</v>
      </c>
      <c r="E26">
        <v>30</v>
      </c>
      <c r="F26">
        <f>30-4.2</f>
        <v>25.8</v>
      </c>
    </row>
    <row r="27" spans="2:7" x14ac:dyDescent="0.35">
      <c r="B27" s="11" t="s">
        <v>61</v>
      </c>
      <c r="D27">
        <v>9.8000000000000007</v>
      </c>
      <c r="E27">
        <v>9.8000000000000007</v>
      </c>
      <c r="F27">
        <v>9.8000000000000007</v>
      </c>
    </row>
    <row r="28" spans="2:7" x14ac:dyDescent="0.35">
      <c r="B28" s="11" t="s">
        <v>62</v>
      </c>
      <c r="D28">
        <f>SUM(D25:D27)</f>
        <v>159.80000000000001</v>
      </c>
      <c r="E28" s="11">
        <f>SUM(E25:E27)</f>
        <v>159.80000000000001</v>
      </c>
      <c r="F28" s="11">
        <f>SUM(F25:F27)</f>
        <v>154.60000000000002</v>
      </c>
    </row>
    <row r="29" spans="2:7" x14ac:dyDescent="0.35">
      <c r="D29">
        <f>D28-D17</f>
        <v>0.30000000000001137</v>
      </c>
      <c r="E29" s="11">
        <f t="shared" ref="E29:F29" si="0">E28-E17</f>
        <v>3.3000000000000114</v>
      </c>
      <c r="F29" s="11">
        <f t="shared" si="0"/>
        <v>0.10000000000002274</v>
      </c>
    </row>
    <row r="30" spans="2:7" x14ac:dyDescent="0.35">
      <c r="B30" t="s">
        <v>71</v>
      </c>
    </row>
    <row r="31" spans="2:7" x14ac:dyDescent="0.35">
      <c r="B31" t="s">
        <v>72</v>
      </c>
    </row>
    <row r="32" spans="2:7" x14ac:dyDescent="0.35">
      <c r="B32" t="s">
        <v>73</v>
      </c>
    </row>
    <row r="33" spans="2:6" x14ac:dyDescent="0.35">
      <c r="D33">
        <v>9282</v>
      </c>
      <c r="E33">
        <v>9056</v>
      </c>
      <c r="F33">
        <v>10573</v>
      </c>
    </row>
    <row r="34" spans="2:6" hidden="1" x14ac:dyDescent="0.35">
      <c r="B34" s="11" t="s">
        <v>59</v>
      </c>
      <c r="C34" s="11"/>
      <c r="D34" s="11" t="s">
        <v>68</v>
      </c>
      <c r="E34" s="11" t="s">
        <v>69</v>
      </c>
      <c r="F34" s="11" t="s">
        <v>70</v>
      </c>
    </row>
    <row r="35" spans="2:6" hidden="1" x14ac:dyDescent="0.35">
      <c r="B35" s="11" t="s">
        <v>18</v>
      </c>
      <c r="C35" s="11"/>
      <c r="D35" s="1">
        <v>1236660</v>
      </c>
      <c r="E35" s="1">
        <v>1066720</v>
      </c>
      <c r="F35" s="1">
        <v>1278187</v>
      </c>
    </row>
    <row r="36" spans="2:6" hidden="1" x14ac:dyDescent="0.35">
      <c r="B36" s="11" t="s">
        <v>60</v>
      </c>
      <c r="C36" s="11"/>
      <c r="D36" s="1">
        <v>269178</v>
      </c>
      <c r="E36" s="1">
        <v>280736</v>
      </c>
      <c r="F36" s="1">
        <v>264325</v>
      </c>
    </row>
    <row r="37" spans="2:6" hidden="1" x14ac:dyDescent="0.35">
      <c r="B37" s="11" t="s">
        <v>61</v>
      </c>
      <c r="C37" s="11"/>
      <c r="D37" s="1">
        <v>89107.199999999997</v>
      </c>
      <c r="E37" s="1">
        <v>87843.199999999997</v>
      </c>
      <c r="F37" s="1">
        <v>100443.5</v>
      </c>
    </row>
    <row r="38" spans="2:6" hidden="1" x14ac:dyDescent="0.35">
      <c r="B38" s="11" t="s">
        <v>62</v>
      </c>
      <c r="C38" s="11"/>
      <c r="D38" s="11">
        <f>SUM(D35:D37)</f>
        <v>1594945.2</v>
      </c>
      <c r="E38" s="11">
        <f>SUM(E35:E37)</f>
        <v>1435299.2</v>
      </c>
      <c r="F38" s="11">
        <f>SUM(F35:F37)</f>
        <v>1642955.5</v>
      </c>
    </row>
    <row r="40" spans="2:6" x14ac:dyDescent="0.35">
      <c r="B40" t="s">
        <v>74</v>
      </c>
    </row>
    <row r="41" spans="2:6" x14ac:dyDescent="0.35">
      <c r="B41" s="11" t="s">
        <v>18</v>
      </c>
      <c r="C41" s="11"/>
      <c r="D41" s="1">
        <f>D35/D33</f>
        <v>133.23206205559146</v>
      </c>
      <c r="E41" s="1">
        <f t="shared" ref="E41:F41" si="1">E35/E33</f>
        <v>117.79151943462898</v>
      </c>
      <c r="F41" s="1">
        <f t="shared" si="1"/>
        <v>120.8916107065166</v>
      </c>
    </row>
    <row r="42" spans="2:6" x14ac:dyDescent="0.35">
      <c r="B42" s="11" t="s">
        <v>60</v>
      </c>
      <c r="C42" s="11"/>
      <c r="D42" s="1">
        <f>D36/D33</f>
        <v>29</v>
      </c>
      <c r="E42" s="1">
        <f t="shared" ref="E42:F42" si="2">E36/E33</f>
        <v>31</v>
      </c>
      <c r="F42" s="1">
        <f t="shared" si="2"/>
        <v>25</v>
      </c>
    </row>
    <row r="43" spans="2:6" x14ac:dyDescent="0.35">
      <c r="B43" s="11" t="s">
        <v>61</v>
      </c>
      <c r="C43" s="11"/>
      <c r="D43" s="1">
        <f>D37/D33</f>
        <v>9.6</v>
      </c>
      <c r="E43" s="1">
        <f t="shared" ref="E43:F43" si="3">E37/E33</f>
        <v>9.6999999999999993</v>
      </c>
      <c r="F43" s="1">
        <f t="shared" si="3"/>
        <v>9.5</v>
      </c>
    </row>
    <row r="44" spans="2:6" x14ac:dyDescent="0.35">
      <c r="B44" s="11" t="s">
        <v>62</v>
      </c>
      <c r="C44" s="11"/>
      <c r="D44" s="1">
        <f>SUM(D41:D43)</f>
        <v>171.83206205559145</v>
      </c>
      <c r="E44" s="1">
        <f>SUM(E41:E43)</f>
        <v>158.49151943462897</v>
      </c>
      <c r="F44" s="1">
        <f>SUM(F41:F43)</f>
        <v>155.39161070651659</v>
      </c>
    </row>
    <row r="45" spans="2:6" x14ac:dyDescent="0.35">
      <c r="D45" s="4">
        <f>D44-D28</f>
        <v>12.032062055591439</v>
      </c>
      <c r="E45" s="4">
        <f t="shared" ref="E45:F45" si="4">E44-E28</f>
        <v>-1.3084805653710418</v>
      </c>
      <c r="F45" s="4">
        <f t="shared" si="4"/>
        <v>0.79161070651656473</v>
      </c>
    </row>
  </sheetData>
  <mergeCells count="1">
    <mergeCell ref="B20:G20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CAC81-C294-4C27-8E0C-4AB1BD42D385}">
  <dimension ref="B2:P32"/>
  <sheetViews>
    <sheetView topLeftCell="A18" zoomScale="120" zoomScaleNormal="120" workbookViewId="0">
      <selection activeCell="J26" sqref="J26"/>
    </sheetView>
  </sheetViews>
  <sheetFormatPr defaultRowHeight="14.5" x14ac:dyDescent="0.35"/>
  <cols>
    <col min="2" max="2" width="9.6328125" bestFit="1" customWidth="1"/>
    <col min="3" max="3" width="13.36328125" bestFit="1" customWidth="1"/>
    <col min="7" max="7" width="4.36328125" customWidth="1"/>
    <col min="8" max="8" width="13.36328125" bestFit="1" customWidth="1"/>
    <col min="9" max="9" width="5.81640625" bestFit="1" customWidth="1"/>
    <col min="10" max="10" width="12.26953125" bestFit="1" customWidth="1"/>
    <col min="11" max="11" width="4" customWidth="1"/>
    <col min="12" max="12" width="3.54296875" customWidth="1"/>
    <col min="13" max="13" width="3.90625" customWidth="1"/>
    <col min="15" max="15" width="2.36328125" bestFit="1" customWidth="1"/>
    <col min="16" max="16" width="13.36328125" bestFit="1" customWidth="1"/>
  </cols>
  <sheetData>
    <row r="2" spans="2:16" x14ac:dyDescent="0.35">
      <c r="B2" t="s">
        <v>75</v>
      </c>
      <c r="C2" t="s">
        <v>77</v>
      </c>
    </row>
    <row r="3" spans="2:16" x14ac:dyDescent="0.35">
      <c r="B3" t="s">
        <v>76</v>
      </c>
      <c r="C3" t="s">
        <v>78</v>
      </c>
      <c r="G3" s="14"/>
      <c r="H3" s="14" t="s">
        <v>90</v>
      </c>
      <c r="I3" s="14"/>
      <c r="J3" s="14"/>
    </row>
    <row r="4" spans="2:16" x14ac:dyDescent="0.35">
      <c r="G4" t="s">
        <v>68</v>
      </c>
      <c r="H4" s="4">
        <f>P11</f>
        <v>677600</v>
      </c>
      <c r="I4" s="8"/>
    </row>
    <row r="5" spans="2:16" x14ac:dyDescent="0.35">
      <c r="B5" t="s">
        <v>79</v>
      </c>
      <c r="G5" t="s">
        <v>69</v>
      </c>
      <c r="H5" s="4">
        <f>P12</f>
        <v>169400</v>
      </c>
      <c r="I5" s="9"/>
    </row>
    <row r="6" spans="2:16" x14ac:dyDescent="0.35">
      <c r="B6" t="s">
        <v>80</v>
      </c>
      <c r="I6" s="9"/>
    </row>
    <row r="7" spans="2:16" x14ac:dyDescent="0.35">
      <c r="I7" s="9"/>
    </row>
    <row r="10" spans="2:16" x14ac:dyDescent="0.35">
      <c r="B10" t="s">
        <v>81</v>
      </c>
      <c r="C10">
        <v>1000</v>
      </c>
      <c r="D10" t="s">
        <v>82</v>
      </c>
      <c r="G10" s="14"/>
      <c r="H10" s="14" t="s">
        <v>89</v>
      </c>
      <c r="I10" s="14"/>
      <c r="J10" s="14"/>
      <c r="M10" s="14"/>
      <c r="N10" s="15" t="s">
        <v>91</v>
      </c>
      <c r="O10" s="14"/>
      <c r="P10" s="14"/>
    </row>
    <row r="11" spans="2:16" x14ac:dyDescent="0.35">
      <c r="C11">
        <v>800</v>
      </c>
      <c r="D11" t="s">
        <v>83</v>
      </c>
      <c r="G11" s="11"/>
      <c r="H11" s="11"/>
      <c r="I11" s="8"/>
      <c r="J11" s="11"/>
      <c r="M11" s="11"/>
      <c r="N11" s="11"/>
      <c r="O11" s="8" t="s">
        <v>68</v>
      </c>
      <c r="P11" s="4">
        <f>C11*C16</f>
        <v>677600</v>
      </c>
    </row>
    <row r="12" spans="2:16" x14ac:dyDescent="0.35">
      <c r="C12">
        <v>200</v>
      </c>
      <c r="D12" t="s">
        <v>84</v>
      </c>
      <c r="G12" s="11" t="s">
        <v>87</v>
      </c>
      <c r="H12" s="1">
        <v>847000</v>
      </c>
      <c r="I12" s="9"/>
      <c r="J12" s="11"/>
      <c r="M12" s="11"/>
      <c r="N12" s="11"/>
      <c r="O12" s="9" t="s">
        <v>69</v>
      </c>
      <c r="P12" s="4">
        <f>C12*C16</f>
        <v>169400</v>
      </c>
    </row>
    <row r="13" spans="2:16" x14ac:dyDescent="0.35">
      <c r="B13" t="s">
        <v>85</v>
      </c>
      <c r="C13">
        <v>800</v>
      </c>
      <c r="D13" t="s">
        <v>86</v>
      </c>
      <c r="G13" s="11"/>
      <c r="H13" s="11"/>
      <c r="I13" s="9"/>
      <c r="J13" s="11"/>
      <c r="M13" s="11"/>
      <c r="N13" s="11"/>
      <c r="O13" s="9"/>
      <c r="P13" s="11"/>
    </row>
    <row r="14" spans="2:16" x14ac:dyDescent="0.35">
      <c r="G14" s="11"/>
      <c r="H14" s="11"/>
      <c r="I14" s="9"/>
      <c r="J14" s="11"/>
      <c r="M14" s="11"/>
      <c r="N14" s="11"/>
      <c r="O14" s="9"/>
      <c r="P14" s="11"/>
    </row>
    <row r="15" spans="2:16" x14ac:dyDescent="0.35">
      <c r="B15" t="s">
        <v>87</v>
      </c>
      <c r="C15" s="1">
        <v>847000</v>
      </c>
      <c r="D15" t="s">
        <v>88</v>
      </c>
    </row>
    <row r="16" spans="2:16" x14ac:dyDescent="0.35">
      <c r="C16" s="4">
        <f>C15/C10</f>
        <v>847</v>
      </c>
      <c r="I16" t="s">
        <v>92</v>
      </c>
      <c r="J16" s="4">
        <f>P11+P12-H12</f>
        <v>0</v>
      </c>
    </row>
    <row r="19" spans="7:16" x14ac:dyDescent="0.35">
      <c r="G19" s="14"/>
      <c r="H19" s="14" t="s">
        <v>90</v>
      </c>
      <c r="I19" s="14"/>
      <c r="J19" s="14"/>
      <c r="K19" s="11"/>
      <c r="L19" s="11"/>
      <c r="M19" s="11"/>
      <c r="N19" s="11"/>
      <c r="O19" s="11"/>
      <c r="P19" s="11"/>
    </row>
    <row r="20" spans="7:16" x14ac:dyDescent="0.35">
      <c r="G20" s="11" t="s">
        <v>68</v>
      </c>
      <c r="H20" s="4">
        <f>P27</f>
        <v>640000</v>
      </c>
      <c r="I20" s="8"/>
      <c r="J20" s="11"/>
      <c r="K20" s="11"/>
      <c r="L20" s="11"/>
      <c r="M20" s="11"/>
      <c r="N20" s="11"/>
      <c r="O20" s="11"/>
      <c r="P20" s="11"/>
    </row>
    <row r="21" spans="7:16" x14ac:dyDescent="0.35">
      <c r="G21" s="11" t="s">
        <v>69</v>
      </c>
      <c r="H21" s="4">
        <f>P28</f>
        <v>160000</v>
      </c>
      <c r="I21" s="9"/>
      <c r="J21" s="11"/>
      <c r="K21" s="11"/>
      <c r="L21" s="11"/>
      <c r="M21" s="11"/>
      <c r="N21" s="11"/>
      <c r="O21" s="11"/>
      <c r="P21" s="11"/>
    </row>
    <row r="22" spans="7:16" x14ac:dyDescent="0.35">
      <c r="G22" s="11"/>
      <c r="H22" s="11"/>
      <c r="I22" s="9"/>
      <c r="J22" s="11"/>
      <c r="K22" s="11"/>
      <c r="L22" s="11"/>
      <c r="M22" s="11"/>
      <c r="N22" s="11"/>
      <c r="O22" s="11"/>
      <c r="P22" s="11"/>
    </row>
    <row r="23" spans="7:16" x14ac:dyDescent="0.35">
      <c r="G23" s="11"/>
      <c r="H23" s="11"/>
      <c r="I23" s="9"/>
      <c r="J23" s="11"/>
      <c r="K23" s="11"/>
      <c r="L23" s="11"/>
      <c r="M23" s="11"/>
      <c r="N23" s="11"/>
      <c r="O23" s="11"/>
      <c r="P23" s="11"/>
    </row>
    <row r="24" spans="7:16" x14ac:dyDescent="0.35"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7:16" x14ac:dyDescent="0.35"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7:16" x14ac:dyDescent="0.35">
      <c r="G26" s="14"/>
      <c r="H26" s="14" t="s">
        <v>89</v>
      </c>
      <c r="I26" s="14"/>
      <c r="J26" s="14"/>
      <c r="K26" s="11"/>
      <c r="L26" s="11"/>
      <c r="M26" s="14"/>
      <c r="N26" s="15" t="s">
        <v>91</v>
      </c>
      <c r="O26" s="14"/>
      <c r="P26" s="14"/>
    </row>
    <row r="27" spans="7:16" x14ac:dyDescent="0.35">
      <c r="G27" s="11"/>
      <c r="H27" s="11"/>
      <c r="I27" s="8"/>
      <c r="J27" s="11"/>
      <c r="K27" s="11"/>
      <c r="L27" s="11"/>
      <c r="M27" s="11"/>
      <c r="N27" s="11"/>
      <c r="O27" s="8" t="s">
        <v>68</v>
      </c>
      <c r="P27" s="4">
        <f>C11*C13</f>
        <v>640000</v>
      </c>
    </row>
    <row r="28" spans="7:16" x14ac:dyDescent="0.35">
      <c r="G28" s="11" t="s">
        <v>87</v>
      </c>
      <c r="H28" s="1">
        <v>847000</v>
      </c>
      <c r="I28" s="9"/>
      <c r="J28" s="11"/>
      <c r="K28" s="11"/>
      <c r="L28" s="11"/>
      <c r="M28" s="11"/>
      <c r="N28" s="11"/>
      <c r="O28" s="9" t="s">
        <v>69</v>
      </c>
      <c r="P28" s="4">
        <f>C12*C13</f>
        <v>160000</v>
      </c>
    </row>
    <row r="29" spans="7:16" x14ac:dyDescent="0.35">
      <c r="G29" s="11"/>
      <c r="H29" s="11"/>
      <c r="I29" s="9"/>
      <c r="J29" s="11"/>
      <c r="K29" s="11"/>
      <c r="L29" s="11"/>
      <c r="M29" s="11"/>
      <c r="N29" s="11"/>
      <c r="O29" s="9"/>
      <c r="P29" s="11"/>
    </row>
    <row r="30" spans="7:16" x14ac:dyDescent="0.35">
      <c r="G30" s="11"/>
      <c r="H30" s="11"/>
      <c r="I30" s="9"/>
      <c r="J30" s="11"/>
      <c r="K30" s="11"/>
      <c r="L30" s="11"/>
      <c r="M30" s="11"/>
      <c r="N30" s="11"/>
      <c r="O30" s="9"/>
      <c r="P30" s="11"/>
    </row>
    <row r="31" spans="7:16" x14ac:dyDescent="0.35"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7:16" x14ac:dyDescent="0.35">
      <c r="G32" s="11"/>
      <c r="H32" s="11"/>
      <c r="I32" s="11" t="s">
        <v>92</v>
      </c>
      <c r="J32" s="4">
        <f>P27+P28-H28</f>
        <v>-47000</v>
      </c>
      <c r="K32" s="11"/>
      <c r="L32" s="11"/>
      <c r="M32" s="11"/>
      <c r="N32" s="11"/>
      <c r="O32" s="11"/>
      <c r="P32" s="1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ADD7F-F89F-4930-A64A-95F43215B44D}">
  <dimension ref="B2:AZ30"/>
  <sheetViews>
    <sheetView topLeftCell="A19" zoomScale="120" zoomScaleNormal="120" workbookViewId="0">
      <selection activeCell="I30" sqref="I30:K30"/>
    </sheetView>
  </sheetViews>
  <sheetFormatPr defaultRowHeight="14.5" x14ac:dyDescent="0.35"/>
  <cols>
    <col min="3" max="3" width="15.81640625" bestFit="1" customWidth="1"/>
    <col min="7" max="7" width="15.81640625" bestFit="1" customWidth="1"/>
    <col min="8" max="8" width="16.90625" bestFit="1" customWidth="1"/>
    <col min="9" max="9" width="17.453125" bestFit="1" customWidth="1"/>
    <col min="47" max="48" width="12.26953125" bestFit="1" customWidth="1"/>
    <col min="49" max="51" width="15.81640625" bestFit="1" customWidth="1"/>
    <col min="52" max="52" width="16.81640625" bestFit="1" customWidth="1"/>
  </cols>
  <sheetData>
    <row r="2" spans="2:9" x14ac:dyDescent="0.35">
      <c r="B2" t="s">
        <v>93</v>
      </c>
      <c r="C2" s="1">
        <v>6</v>
      </c>
      <c r="F2" t="s">
        <v>6</v>
      </c>
      <c r="G2" s="3">
        <v>1000000</v>
      </c>
      <c r="H2" s="3">
        <v>1200000</v>
      </c>
      <c r="I2" s="3">
        <v>1400000</v>
      </c>
    </row>
    <row r="3" spans="2:9" x14ac:dyDescent="0.35">
      <c r="B3" t="s">
        <v>31</v>
      </c>
      <c r="C3" s="1">
        <v>1200000</v>
      </c>
      <c r="F3" t="s">
        <v>29</v>
      </c>
      <c r="G3" s="1">
        <f>$C$2*G2</f>
        <v>6000000</v>
      </c>
      <c r="H3" s="1">
        <f t="shared" ref="H3:I3" si="0">$C$2*H2</f>
        <v>7200000</v>
      </c>
      <c r="I3" s="1">
        <f t="shared" si="0"/>
        <v>8400000</v>
      </c>
    </row>
    <row r="4" spans="2:9" x14ac:dyDescent="0.35">
      <c r="B4" t="s">
        <v>98</v>
      </c>
      <c r="C4" s="3">
        <v>1200000</v>
      </c>
      <c r="F4" t="s">
        <v>31</v>
      </c>
      <c r="G4" s="4">
        <f>$C$3</f>
        <v>1200000</v>
      </c>
      <c r="H4" s="4">
        <f t="shared" ref="H4:I4" si="1">$C$3</f>
        <v>1200000</v>
      </c>
      <c r="I4" s="4">
        <f t="shared" si="1"/>
        <v>1200000</v>
      </c>
    </row>
    <row r="5" spans="2:9" x14ac:dyDescent="0.35">
      <c r="B5" t="s">
        <v>22</v>
      </c>
      <c r="C5">
        <v>10</v>
      </c>
      <c r="F5" t="s">
        <v>12</v>
      </c>
      <c r="G5" s="4">
        <f>G4+G3</f>
        <v>7200000</v>
      </c>
      <c r="H5" s="4">
        <f t="shared" ref="H5:I5" si="2">H4+H3</f>
        <v>8400000</v>
      </c>
      <c r="I5" s="4">
        <f t="shared" si="2"/>
        <v>9600000</v>
      </c>
    </row>
    <row r="6" spans="2:9" x14ac:dyDescent="0.35">
      <c r="B6" t="s">
        <v>94</v>
      </c>
      <c r="H6" s="1">
        <f>H5/H2</f>
        <v>7</v>
      </c>
    </row>
    <row r="7" spans="2:9" x14ac:dyDescent="0.35">
      <c r="B7" t="s">
        <v>6</v>
      </c>
      <c r="C7" s="3">
        <v>1237000</v>
      </c>
      <c r="G7" t="s">
        <v>95</v>
      </c>
      <c r="H7" t="s">
        <v>96</v>
      </c>
      <c r="I7" t="s">
        <v>100</v>
      </c>
    </row>
    <row r="8" spans="2:9" x14ac:dyDescent="0.35">
      <c r="B8" t="s">
        <v>12</v>
      </c>
      <c r="C8" s="16">
        <v>8657000</v>
      </c>
      <c r="F8" s="11" t="s">
        <v>6</v>
      </c>
      <c r="G8" s="3">
        <v>1237000</v>
      </c>
      <c r="I8" s="3">
        <v>1237000</v>
      </c>
    </row>
    <row r="9" spans="2:9" x14ac:dyDescent="0.35">
      <c r="F9" s="11" t="s">
        <v>29</v>
      </c>
      <c r="G9" s="1">
        <f>$C$2*G8</f>
        <v>7422000</v>
      </c>
    </row>
    <row r="10" spans="2:9" x14ac:dyDescent="0.35">
      <c r="F10" s="11" t="s">
        <v>31</v>
      </c>
      <c r="G10" s="4">
        <f>$C$3</f>
        <v>1200000</v>
      </c>
    </row>
    <row r="11" spans="2:9" x14ac:dyDescent="0.35">
      <c r="F11" s="11" t="s">
        <v>12</v>
      </c>
      <c r="G11" s="4">
        <f>G10+G9</f>
        <v>8622000</v>
      </c>
      <c r="H11" s="17">
        <f>C8</f>
        <v>8657000</v>
      </c>
      <c r="I11" s="4">
        <f>I8*H6</f>
        <v>8659000</v>
      </c>
    </row>
    <row r="12" spans="2:9" x14ac:dyDescent="0.35">
      <c r="H12" s="4">
        <f>H11-G11</f>
        <v>35000</v>
      </c>
      <c r="I12" s="4">
        <f>I11-G11</f>
        <v>37000</v>
      </c>
    </row>
    <row r="13" spans="2:9" x14ac:dyDescent="0.35">
      <c r="H13" t="s">
        <v>97</v>
      </c>
      <c r="I13" t="s">
        <v>99</v>
      </c>
    </row>
    <row r="19" spans="6:52" x14ac:dyDescent="0.35">
      <c r="F19" t="s">
        <v>6</v>
      </c>
      <c r="G19" s="3">
        <v>1000000</v>
      </c>
      <c r="H19" s="3">
        <v>1200000</v>
      </c>
      <c r="I19" s="3">
        <v>1400000</v>
      </c>
      <c r="J19" s="3">
        <v>1600000</v>
      </c>
      <c r="K19" s="3">
        <v>1800000</v>
      </c>
      <c r="L19" s="3">
        <v>2000000</v>
      </c>
      <c r="M19" s="3">
        <v>2200000</v>
      </c>
      <c r="N19" s="3">
        <v>2400000</v>
      </c>
      <c r="O19" s="3">
        <v>2600000</v>
      </c>
      <c r="P19" s="3">
        <v>2800000</v>
      </c>
      <c r="Q19" s="3">
        <v>3000000</v>
      </c>
      <c r="R19" s="3">
        <v>3200000</v>
      </c>
      <c r="S19" s="3">
        <v>3400000</v>
      </c>
      <c r="T19" s="3">
        <v>3600000</v>
      </c>
      <c r="U19" s="3">
        <v>3800000</v>
      </c>
      <c r="V19" s="3">
        <v>4000000</v>
      </c>
      <c r="W19" s="3">
        <v>4200000</v>
      </c>
      <c r="X19" s="3">
        <v>4400000</v>
      </c>
      <c r="Y19" s="3">
        <v>4600000</v>
      </c>
      <c r="Z19" s="3">
        <v>4800000</v>
      </c>
      <c r="AA19" s="3">
        <v>5000000</v>
      </c>
      <c r="AB19" s="3">
        <v>5200000</v>
      </c>
      <c r="AC19" s="3">
        <v>5400000</v>
      </c>
      <c r="AD19" s="3">
        <v>5600000</v>
      </c>
      <c r="AE19" s="3">
        <v>5800000</v>
      </c>
      <c r="AF19" s="3">
        <v>6000000</v>
      </c>
      <c r="AG19" s="3">
        <v>6200000</v>
      </c>
      <c r="AH19" s="3">
        <v>6400000</v>
      </c>
      <c r="AI19" s="3">
        <v>6600000</v>
      </c>
      <c r="AJ19" s="3">
        <v>6800000</v>
      </c>
      <c r="AK19" s="3">
        <v>7000000</v>
      </c>
      <c r="AL19" s="3">
        <v>7200000</v>
      </c>
      <c r="AM19" s="3">
        <v>7400000</v>
      </c>
      <c r="AN19" s="3">
        <v>7600000</v>
      </c>
      <c r="AO19" s="3">
        <v>7800000</v>
      </c>
      <c r="AP19" s="3">
        <v>8000000</v>
      </c>
      <c r="AQ19" s="3">
        <v>8200000</v>
      </c>
      <c r="AR19" s="3">
        <v>8400000</v>
      </c>
      <c r="AS19" s="3">
        <v>8600000</v>
      </c>
      <c r="AT19" s="3">
        <v>8800000</v>
      </c>
      <c r="AU19" s="3">
        <v>9000000</v>
      </c>
      <c r="AV19" s="3">
        <v>9200000</v>
      </c>
      <c r="AW19" s="3">
        <v>9400000</v>
      </c>
      <c r="AX19" s="3">
        <v>9600000</v>
      </c>
      <c r="AY19" s="3">
        <v>9800000</v>
      </c>
      <c r="AZ19" s="3">
        <v>10000000</v>
      </c>
    </row>
    <row r="20" spans="6:52" x14ac:dyDescent="0.35">
      <c r="F20" t="s">
        <v>102</v>
      </c>
      <c r="G20" s="1">
        <f>$C$5*G19</f>
        <v>10000000</v>
      </c>
      <c r="H20" s="1">
        <f t="shared" ref="H20:I20" si="3">$C$5*H19</f>
        <v>12000000</v>
      </c>
      <c r="I20" s="1">
        <f t="shared" si="3"/>
        <v>14000000</v>
      </c>
      <c r="J20" s="1">
        <f t="shared" ref="J20" si="4">$C$5*J19</f>
        <v>16000000</v>
      </c>
      <c r="K20" s="1">
        <f t="shared" ref="K20" si="5">$C$5*K19</f>
        <v>18000000</v>
      </c>
      <c r="L20" s="1">
        <f t="shared" ref="L20" si="6">$C$5*L19</f>
        <v>20000000</v>
      </c>
      <c r="M20" s="1">
        <f t="shared" ref="M20" si="7">$C$5*M19</f>
        <v>22000000</v>
      </c>
      <c r="N20" s="1">
        <f t="shared" ref="N20" si="8">$C$5*N19</f>
        <v>24000000</v>
      </c>
      <c r="O20" s="1">
        <f t="shared" ref="O20" si="9">$C$5*O19</f>
        <v>26000000</v>
      </c>
      <c r="P20" s="1">
        <f t="shared" ref="P20" si="10">$C$5*P19</f>
        <v>28000000</v>
      </c>
      <c r="Q20" s="1">
        <f t="shared" ref="Q20" si="11">$C$5*Q19</f>
        <v>30000000</v>
      </c>
      <c r="R20" s="1">
        <f t="shared" ref="R20" si="12">$C$5*R19</f>
        <v>32000000</v>
      </c>
      <c r="S20" s="1">
        <f t="shared" ref="S20" si="13">$C$5*S19</f>
        <v>34000000</v>
      </c>
      <c r="T20" s="1">
        <f t="shared" ref="T20" si="14">$C$5*T19</f>
        <v>36000000</v>
      </c>
      <c r="U20" s="1">
        <f t="shared" ref="U20" si="15">$C$5*U19</f>
        <v>38000000</v>
      </c>
      <c r="V20" s="1">
        <f t="shared" ref="V20" si="16">$C$5*V19</f>
        <v>40000000</v>
      </c>
      <c r="W20" s="1">
        <f t="shared" ref="W20" si="17">$C$5*W19</f>
        <v>42000000</v>
      </c>
      <c r="X20" s="1">
        <f t="shared" ref="X20" si="18">$C$5*X19</f>
        <v>44000000</v>
      </c>
      <c r="Y20" s="1">
        <f t="shared" ref="Y20" si="19">$C$5*Y19</f>
        <v>46000000</v>
      </c>
      <c r="Z20" s="1">
        <f t="shared" ref="Z20" si="20">$C$5*Z19</f>
        <v>48000000</v>
      </c>
      <c r="AA20" s="1">
        <f t="shared" ref="AA20" si="21">$C$5*AA19</f>
        <v>50000000</v>
      </c>
      <c r="AB20" s="1">
        <f t="shared" ref="AB20" si="22">$C$5*AB19</f>
        <v>52000000</v>
      </c>
      <c r="AC20" s="1">
        <f t="shared" ref="AC20" si="23">$C$5*AC19</f>
        <v>54000000</v>
      </c>
      <c r="AD20" s="1">
        <f t="shared" ref="AD20" si="24">$C$5*AD19</f>
        <v>56000000</v>
      </c>
      <c r="AE20" s="1">
        <f t="shared" ref="AE20" si="25">$C$5*AE19</f>
        <v>58000000</v>
      </c>
      <c r="AF20" s="1">
        <f t="shared" ref="AF20" si="26">$C$5*AF19</f>
        <v>60000000</v>
      </c>
      <c r="AG20" s="1">
        <f t="shared" ref="AG20" si="27">$C$5*AG19</f>
        <v>62000000</v>
      </c>
      <c r="AH20" s="1">
        <f t="shared" ref="AH20" si="28">$C$5*AH19</f>
        <v>64000000</v>
      </c>
      <c r="AI20" s="1">
        <f t="shared" ref="AI20" si="29">$C$5*AI19</f>
        <v>66000000</v>
      </c>
      <c r="AJ20" s="1">
        <f t="shared" ref="AJ20" si="30">$C$5*AJ19</f>
        <v>68000000</v>
      </c>
      <c r="AK20" s="1">
        <f t="shared" ref="AK20" si="31">$C$5*AK19</f>
        <v>70000000</v>
      </c>
      <c r="AL20" s="1">
        <f t="shared" ref="AL20" si="32">$C$5*AL19</f>
        <v>72000000</v>
      </c>
      <c r="AM20" s="1">
        <f t="shared" ref="AM20" si="33">$C$5*AM19</f>
        <v>74000000</v>
      </c>
      <c r="AN20" s="1">
        <f t="shared" ref="AN20" si="34">$C$5*AN19</f>
        <v>76000000</v>
      </c>
      <c r="AO20" s="1">
        <f t="shared" ref="AO20" si="35">$C$5*AO19</f>
        <v>78000000</v>
      </c>
      <c r="AP20" s="1">
        <f t="shared" ref="AP20" si="36">$C$5*AP19</f>
        <v>80000000</v>
      </c>
      <c r="AQ20" s="1">
        <f t="shared" ref="AQ20" si="37">$C$5*AQ19</f>
        <v>82000000</v>
      </c>
      <c r="AR20" s="1">
        <f t="shared" ref="AR20" si="38">$C$5*AR19</f>
        <v>84000000</v>
      </c>
      <c r="AS20" s="1">
        <f t="shared" ref="AS20" si="39">$C$5*AS19</f>
        <v>86000000</v>
      </c>
      <c r="AT20" s="1">
        <f t="shared" ref="AT20" si="40">$C$5*AT19</f>
        <v>88000000</v>
      </c>
      <c r="AU20" s="1">
        <f t="shared" ref="AU20" si="41">$C$5*AU19</f>
        <v>90000000</v>
      </c>
      <c r="AV20" s="1">
        <f t="shared" ref="AV20" si="42">$C$5*AV19</f>
        <v>92000000</v>
      </c>
      <c r="AW20" s="1">
        <f t="shared" ref="AW20" si="43">$C$5*AW19</f>
        <v>94000000</v>
      </c>
      <c r="AX20" s="1">
        <f t="shared" ref="AX20" si="44">$C$5*AX19</f>
        <v>96000000</v>
      </c>
      <c r="AY20" s="1">
        <f t="shared" ref="AY20:AZ20" si="45">$C$5*AY19</f>
        <v>98000000</v>
      </c>
      <c r="AZ20" s="1">
        <f t="shared" si="45"/>
        <v>100000000</v>
      </c>
    </row>
    <row r="21" spans="6:52" x14ac:dyDescent="0.35">
      <c r="F21" t="s">
        <v>29</v>
      </c>
      <c r="G21" s="1">
        <f>$C$2*G19</f>
        <v>6000000</v>
      </c>
      <c r="H21" s="1">
        <f t="shared" ref="H21:I21" si="46">$C$2*H19</f>
        <v>7200000</v>
      </c>
      <c r="I21" s="1">
        <f t="shared" si="46"/>
        <v>8400000</v>
      </c>
      <c r="J21" s="1">
        <f t="shared" ref="J21:AY21" si="47">$C$2*J19</f>
        <v>9600000</v>
      </c>
      <c r="K21" s="1">
        <f t="shared" si="47"/>
        <v>10800000</v>
      </c>
      <c r="L21" s="1">
        <f t="shared" si="47"/>
        <v>12000000</v>
      </c>
      <c r="M21" s="1">
        <f t="shared" si="47"/>
        <v>13200000</v>
      </c>
      <c r="N21" s="1">
        <f t="shared" si="47"/>
        <v>14400000</v>
      </c>
      <c r="O21" s="1">
        <f t="shared" si="47"/>
        <v>15600000</v>
      </c>
      <c r="P21" s="1">
        <f t="shared" si="47"/>
        <v>16800000</v>
      </c>
      <c r="Q21" s="1">
        <f t="shared" si="47"/>
        <v>18000000</v>
      </c>
      <c r="R21" s="1">
        <f t="shared" si="47"/>
        <v>19200000</v>
      </c>
      <c r="S21" s="1">
        <f t="shared" si="47"/>
        <v>20400000</v>
      </c>
      <c r="T21" s="1">
        <f t="shared" si="47"/>
        <v>21600000</v>
      </c>
      <c r="U21" s="1">
        <f t="shared" si="47"/>
        <v>22800000</v>
      </c>
      <c r="V21" s="1">
        <f t="shared" si="47"/>
        <v>24000000</v>
      </c>
      <c r="W21" s="1">
        <f t="shared" si="47"/>
        <v>25200000</v>
      </c>
      <c r="X21" s="1">
        <f t="shared" si="47"/>
        <v>26400000</v>
      </c>
      <c r="Y21" s="1">
        <f t="shared" si="47"/>
        <v>27600000</v>
      </c>
      <c r="Z21" s="1">
        <f t="shared" si="47"/>
        <v>28800000</v>
      </c>
      <c r="AA21" s="1">
        <f t="shared" si="47"/>
        <v>30000000</v>
      </c>
      <c r="AB21" s="1">
        <f t="shared" si="47"/>
        <v>31200000</v>
      </c>
      <c r="AC21" s="1">
        <f t="shared" si="47"/>
        <v>32400000</v>
      </c>
      <c r="AD21" s="1">
        <f t="shared" si="47"/>
        <v>33600000</v>
      </c>
      <c r="AE21" s="1">
        <f t="shared" si="47"/>
        <v>34800000</v>
      </c>
      <c r="AF21" s="1">
        <f t="shared" si="47"/>
        <v>36000000</v>
      </c>
      <c r="AG21" s="1">
        <f t="shared" si="47"/>
        <v>37200000</v>
      </c>
      <c r="AH21" s="1">
        <f t="shared" si="47"/>
        <v>38400000</v>
      </c>
      <c r="AI21" s="1">
        <f t="shared" si="47"/>
        <v>39600000</v>
      </c>
      <c r="AJ21" s="1">
        <f t="shared" si="47"/>
        <v>40800000</v>
      </c>
      <c r="AK21" s="1">
        <f t="shared" si="47"/>
        <v>42000000</v>
      </c>
      <c r="AL21" s="1">
        <f t="shared" si="47"/>
        <v>43200000</v>
      </c>
      <c r="AM21" s="1">
        <f t="shared" si="47"/>
        <v>44400000</v>
      </c>
      <c r="AN21" s="1">
        <f t="shared" si="47"/>
        <v>45600000</v>
      </c>
      <c r="AO21" s="1">
        <f t="shared" si="47"/>
        <v>46800000</v>
      </c>
      <c r="AP21" s="1">
        <f t="shared" si="47"/>
        <v>48000000</v>
      </c>
      <c r="AQ21" s="1">
        <f t="shared" si="47"/>
        <v>49200000</v>
      </c>
      <c r="AR21" s="1">
        <f t="shared" si="47"/>
        <v>50400000</v>
      </c>
      <c r="AS21" s="1">
        <f t="shared" si="47"/>
        <v>51600000</v>
      </c>
      <c r="AT21" s="1">
        <f t="shared" si="47"/>
        <v>52800000</v>
      </c>
      <c r="AU21" s="1">
        <f t="shared" si="47"/>
        <v>54000000</v>
      </c>
      <c r="AV21" s="1">
        <f t="shared" si="47"/>
        <v>55200000</v>
      </c>
      <c r="AW21" s="1">
        <f t="shared" si="47"/>
        <v>56400000</v>
      </c>
      <c r="AX21" s="1">
        <f t="shared" si="47"/>
        <v>57600000</v>
      </c>
      <c r="AY21" s="1">
        <f t="shared" si="47"/>
        <v>58800000</v>
      </c>
      <c r="AZ21" s="1">
        <f t="shared" ref="AZ21" si="48">$C$2*AZ19</f>
        <v>60000000</v>
      </c>
    </row>
    <row r="22" spans="6:52" x14ac:dyDescent="0.35">
      <c r="F22" t="s">
        <v>103</v>
      </c>
      <c r="G22" s="4">
        <f>G20-G21</f>
        <v>4000000</v>
      </c>
      <c r="H22" s="4">
        <f t="shared" ref="H22:I22" si="49">H20-H21</f>
        <v>4800000</v>
      </c>
      <c r="I22" s="4">
        <f t="shared" si="49"/>
        <v>5600000</v>
      </c>
      <c r="J22" s="4">
        <f t="shared" ref="J22" si="50">J20-J21</f>
        <v>6400000</v>
      </c>
      <c r="K22" s="4">
        <f t="shared" ref="K22" si="51">K20-K21</f>
        <v>7200000</v>
      </c>
      <c r="L22" s="4">
        <f t="shared" ref="L22" si="52">L20-L21</f>
        <v>8000000</v>
      </c>
      <c r="M22" s="4">
        <f t="shared" ref="M22" si="53">M20-M21</f>
        <v>8800000</v>
      </c>
      <c r="N22" s="4">
        <f t="shared" ref="N22" si="54">N20-N21</f>
        <v>9600000</v>
      </c>
      <c r="O22" s="4">
        <f t="shared" ref="O22" si="55">O20-O21</f>
        <v>10400000</v>
      </c>
      <c r="P22" s="4">
        <f t="shared" ref="P22" si="56">P20-P21</f>
        <v>11200000</v>
      </c>
      <c r="Q22" s="4">
        <f t="shared" ref="Q22" si="57">Q20-Q21</f>
        <v>12000000</v>
      </c>
      <c r="R22" s="4">
        <f t="shared" ref="R22" si="58">R20-R21</f>
        <v>12800000</v>
      </c>
      <c r="S22" s="4">
        <f t="shared" ref="S22" si="59">S20-S21</f>
        <v>13600000</v>
      </c>
      <c r="T22" s="4">
        <f t="shared" ref="T22" si="60">T20-T21</f>
        <v>14400000</v>
      </c>
      <c r="U22" s="4">
        <f t="shared" ref="U22" si="61">U20-U21</f>
        <v>15200000</v>
      </c>
      <c r="V22" s="4">
        <f t="shared" ref="V22" si="62">V20-V21</f>
        <v>16000000</v>
      </c>
      <c r="W22" s="4">
        <f t="shared" ref="W22" si="63">W20-W21</f>
        <v>16800000</v>
      </c>
      <c r="X22" s="4">
        <f t="shared" ref="X22" si="64">X20-X21</f>
        <v>17600000</v>
      </c>
      <c r="Y22" s="4">
        <f t="shared" ref="Y22" si="65">Y20-Y21</f>
        <v>18400000</v>
      </c>
      <c r="Z22" s="4">
        <f t="shared" ref="Z22" si="66">Z20-Z21</f>
        <v>19200000</v>
      </c>
      <c r="AA22" s="4">
        <f t="shared" ref="AA22" si="67">AA20-AA21</f>
        <v>20000000</v>
      </c>
      <c r="AB22" s="4">
        <f t="shared" ref="AB22" si="68">AB20-AB21</f>
        <v>20800000</v>
      </c>
      <c r="AC22" s="4">
        <f t="shared" ref="AC22" si="69">AC20-AC21</f>
        <v>21600000</v>
      </c>
      <c r="AD22" s="4">
        <f t="shared" ref="AD22" si="70">AD20-AD21</f>
        <v>22400000</v>
      </c>
      <c r="AE22" s="4">
        <f t="shared" ref="AE22" si="71">AE20-AE21</f>
        <v>23200000</v>
      </c>
      <c r="AF22" s="4">
        <f t="shared" ref="AF22" si="72">AF20-AF21</f>
        <v>24000000</v>
      </c>
      <c r="AG22" s="4">
        <f t="shared" ref="AG22" si="73">AG20-AG21</f>
        <v>24800000</v>
      </c>
      <c r="AH22" s="4">
        <f t="shared" ref="AH22" si="74">AH20-AH21</f>
        <v>25600000</v>
      </c>
      <c r="AI22" s="4">
        <f t="shared" ref="AI22" si="75">AI20-AI21</f>
        <v>26400000</v>
      </c>
      <c r="AJ22" s="4">
        <f t="shared" ref="AJ22" si="76">AJ20-AJ21</f>
        <v>27200000</v>
      </c>
      <c r="AK22" s="4">
        <f t="shared" ref="AK22" si="77">AK20-AK21</f>
        <v>28000000</v>
      </c>
      <c r="AL22" s="4">
        <f t="shared" ref="AL22" si="78">AL20-AL21</f>
        <v>28800000</v>
      </c>
      <c r="AM22" s="4">
        <f t="shared" ref="AM22" si="79">AM20-AM21</f>
        <v>29600000</v>
      </c>
      <c r="AN22" s="4">
        <f t="shared" ref="AN22" si="80">AN20-AN21</f>
        <v>30400000</v>
      </c>
      <c r="AO22" s="4">
        <f t="shared" ref="AO22" si="81">AO20-AO21</f>
        <v>31200000</v>
      </c>
      <c r="AP22" s="4">
        <f t="shared" ref="AP22" si="82">AP20-AP21</f>
        <v>32000000</v>
      </c>
      <c r="AQ22" s="4">
        <f t="shared" ref="AQ22" si="83">AQ20-AQ21</f>
        <v>32800000</v>
      </c>
      <c r="AR22" s="4">
        <f t="shared" ref="AR22" si="84">AR20-AR21</f>
        <v>33600000</v>
      </c>
      <c r="AS22" s="4">
        <f t="shared" ref="AS22" si="85">AS20-AS21</f>
        <v>34400000</v>
      </c>
      <c r="AT22" s="4">
        <f t="shared" ref="AT22" si="86">AT20-AT21</f>
        <v>35200000</v>
      </c>
      <c r="AU22" s="4">
        <f t="shared" ref="AU22" si="87">AU20-AU21</f>
        <v>36000000</v>
      </c>
      <c r="AV22" s="4">
        <f t="shared" ref="AV22" si="88">AV20-AV21</f>
        <v>36800000</v>
      </c>
      <c r="AW22" s="4">
        <f t="shared" ref="AW22" si="89">AW20-AW21</f>
        <v>37600000</v>
      </c>
      <c r="AX22" s="4">
        <f t="shared" ref="AX22" si="90">AX20-AX21</f>
        <v>38400000</v>
      </c>
      <c r="AY22" s="4">
        <f t="shared" ref="AY22:AZ22" si="91">AY20-AY21</f>
        <v>39200000</v>
      </c>
      <c r="AZ22" s="4">
        <f t="shared" si="91"/>
        <v>40000000</v>
      </c>
    </row>
    <row r="23" spans="6:52" x14ac:dyDescent="0.35">
      <c r="F23" t="s">
        <v>31</v>
      </c>
      <c r="G23" s="4">
        <f>$C$3</f>
        <v>1200000</v>
      </c>
      <c r="H23" s="4">
        <f t="shared" ref="H23:AZ23" si="92">$C$3</f>
        <v>1200000</v>
      </c>
      <c r="I23" s="4">
        <f t="shared" si="92"/>
        <v>1200000</v>
      </c>
      <c r="J23" s="4">
        <f t="shared" si="92"/>
        <v>1200000</v>
      </c>
      <c r="K23" s="4">
        <f t="shared" si="92"/>
        <v>1200000</v>
      </c>
      <c r="L23" s="4">
        <f t="shared" si="92"/>
        <v>1200000</v>
      </c>
      <c r="M23" s="4">
        <f t="shared" si="92"/>
        <v>1200000</v>
      </c>
      <c r="N23" s="4">
        <f t="shared" si="92"/>
        <v>1200000</v>
      </c>
      <c r="O23" s="4">
        <f t="shared" si="92"/>
        <v>1200000</v>
      </c>
      <c r="P23" s="4">
        <f t="shared" si="92"/>
        <v>1200000</v>
      </c>
      <c r="Q23" s="4">
        <f t="shared" si="92"/>
        <v>1200000</v>
      </c>
      <c r="R23" s="4">
        <f t="shared" si="92"/>
        <v>1200000</v>
      </c>
      <c r="S23" s="4">
        <f t="shared" si="92"/>
        <v>1200000</v>
      </c>
      <c r="T23" s="4">
        <f t="shared" si="92"/>
        <v>1200000</v>
      </c>
      <c r="U23" s="4">
        <f t="shared" si="92"/>
        <v>1200000</v>
      </c>
      <c r="V23" s="4">
        <f t="shared" si="92"/>
        <v>1200000</v>
      </c>
      <c r="W23" s="4">
        <f t="shared" si="92"/>
        <v>1200000</v>
      </c>
      <c r="X23" s="4">
        <f t="shared" si="92"/>
        <v>1200000</v>
      </c>
      <c r="Y23" s="4">
        <f t="shared" si="92"/>
        <v>1200000</v>
      </c>
      <c r="Z23" s="4">
        <f t="shared" si="92"/>
        <v>1200000</v>
      </c>
      <c r="AA23" s="4">
        <f t="shared" si="92"/>
        <v>1200000</v>
      </c>
      <c r="AB23" s="4">
        <f t="shared" si="92"/>
        <v>1200000</v>
      </c>
      <c r="AC23" s="4">
        <f t="shared" si="92"/>
        <v>1200000</v>
      </c>
      <c r="AD23" s="4">
        <f t="shared" si="92"/>
        <v>1200000</v>
      </c>
      <c r="AE23" s="4">
        <f t="shared" si="92"/>
        <v>1200000</v>
      </c>
      <c r="AF23" s="4">
        <f t="shared" si="92"/>
        <v>1200000</v>
      </c>
      <c r="AG23" s="4">
        <f t="shared" si="92"/>
        <v>1200000</v>
      </c>
      <c r="AH23" s="4">
        <f t="shared" si="92"/>
        <v>1200000</v>
      </c>
      <c r="AI23" s="4">
        <f t="shared" si="92"/>
        <v>1200000</v>
      </c>
      <c r="AJ23" s="4">
        <f t="shared" si="92"/>
        <v>1200000</v>
      </c>
      <c r="AK23" s="4">
        <f t="shared" si="92"/>
        <v>1200000</v>
      </c>
      <c r="AL23" s="4">
        <f t="shared" si="92"/>
        <v>1200000</v>
      </c>
      <c r="AM23" s="4">
        <f t="shared" si="92"/>
        <v>1200000</v>
      </c>
      <c r="AN23" s="4">
        <f t="shared" si="92"/>
        <v>1200000</v>
      </c>
      <c r="AO23" s="4">
        <f t="shared" si="92"/>
        <v>1200000</v>
      </c>
      <c r="AP23" s="4">
        <f t="shared" si="92"/>
        <v>1200000</v>
      </c>
      <c r="AQ23" s="4">
        <f t="shared" si="92"/>
        <v>1200000</v>
      </c>
      <c r="AR23" s="4">
        <f t="shared" si="92"/>
        <v>1200000</v>
      </c>
      <c r="AS23" s="4">
        <f t="shared" si="92"/>
        <v>1200000</v>
      </c>
      <c r="AT23" s="4">
        <f t="shared" si="92"/>
        <v>1200000</v>
      </c>
      <c r="AU23" s="4">
        <f t="shared" si="92"/>
        <v>1200000</v>
      </c>
      <c r="AV23" s="4">
        <f t="shared" si="92"/>
        <v>1200000</v>
      </c>
      <c r="AW23" s="4">
        <f t="shared" si="92"/>
        <v>1200000</v>
      </c>
      <c r="AX23" s="4">
        <f t="shared" si="92"/>
        <v>1200000</v>
      </c>
      <c r="AY23" s="4">
        <f t="shared" si="92"/>
        <v>1200000</v>
      </c>
      <c r="AZ23" s="4">
        <f t="shared" si="92"/>
        <v>1200000</v>
      </c>
    </row>
    <row r="24" spans="6:52" x14ac:dyDescent="0.35">
      <c r="F24" t="s">
        <v>101</v>
      </c>
      <c r="G24" s="4">
        <f>G22-G23</f>
        <v>2800000</v>
      </c>
      <c r="H24" s="4">
        <f t="shared" ref="H24:I24" si="93">H22-H23</f>
        <v>3600000</v>
      </c>
      <c r="I24" s="4">
        <f t="shared" si="93"/>
        <v>4400000</v>
      </c>
      <c r="J24" s="4">
        <f t="shared" ref="J24" si="94">J22-J23</f>
        <v>5200000</v>
      </c>
      <c r="K24" s="4">
        <f t="shared" ref="K24" si="95">K22-K23</f>
        <v>6000000</v>
      </c>
      <c r="L24" s="4">
        <f t="shared" ref="L24" si="96">L22-L23</f>
        <v>6800000</v>
      </c>
      <c r="M24" s="4">
        <f t="shared" ref="M24" si="97">M22-M23</f>
        <v>7600000</v>
      </c>
      <c r="N24" s="4">
        <f t="shared" ref="N24" si="98">N22-N23</f>
        <v>8400000</v>
      </c>
      <c r="O24" s="4">
        <f t="shared" ref="O24" si="99">O22-O23</f>
        <v>9200000</v>
      </c>
      <c r="P24" s="4">
        <f t="shared" ref="P24" si="100">P22-P23</f>
        <v>10000000</v>
      </c>
      <c r="Q24" s="4">
        <f t="shared" ref="Q24" si="101">Q22-Q23</f>
        <v>10800000</v>
      </c>
      <c r="R24" s="4">
        <f t="shared" ref="R24" si="102">R22-R23</f>
        <v>11600000</v>
      </c>
      <c r="S24" s="4">
        <f t="shared" ref="S24" si="103">S22-S23</f>
        <v>12400000</v>
      </c>
      <c r="T24" s="4">
        <f t="shared" ref="T24" si="104">T22-T23</f>
        <v>13200000</v>
      </c>
      <c r="U24" s="4">
        <f t="shared" ref="U24" si="105">U22-U23</f>
        <v>14000000</v>
      </c>
      <c r="V24" s="4">
        <f t="shared" ref="V24" si="106">V22-V23</f>
        <v>14800000</v>
      </c>
      <c r="W24" s="4">
        <f t="shared" ref="W24" si="107">W22-W23</f>
        <v>15600000</v>
      </c>
      <c r="X24" s="4">
        <f t="shared" ref="X24" si="108">X22-X23</f>
        <v>16400000</v>
      </c>
      <c r="Y24" s="4">
        <f t="shared" ref="Y24" si="109">Y22-Y23</f>
        <v>17200000</v>
      </c>
      <c r="Z24" s="4">
        <f t="shared" ref="Z24" si="110">Z22-Z23</f>
        <v>18000000</v>
      </c>
      <c r="AA24" s="4">
        <f t="shared" ref="AA24" si="111">AA22-AA23</f>
        <v>18800000</v>
      </c>
      <c r="AB24" s="4">
        <f t="shared" ref="AB24" si="112">AB22-AB23</f>
        <v>19600000</v>
      </c>
      <c r="AC24" s="4">
        <f t="shared" ref="AC24" si="113">AC22-AC23</f>
        <v>20400000</v>
      </c>
      <c r="AD24" s="4">
        <f t="shared" ref="AD24" si="114">AD22-AD23</f>
        <v>21200000</v>
      </c>
      <c r="AE24" s="4">
        <f t="shared" ref="AE24" si="115">AE22-AE23</f>
        <v>22000000</v>
      </c>
      <c r="AF24" s="4">
        <f t="shared" ref="AF24" si="116">AF22-AF23</f>
        <v>22800000</v>
      </c>
      <c r="AG24" s="4">
        <f t="shared" ref="AG24" si="117">AG22-AG23</f>
        <v>23600000</v>
      </c>
      <c r="AH24" s="4">
        <f t="shared" ref="AH24" si="118">AH22-AH23</f>
        <v>24400000</v>
      </c>
      <c r="AI24" s="4">
        <f t="shared" ref="AI24" si="119">AI22-AI23</f>
        <v>25200000</v>
      </c>
      <c r="AJ24" s="4">
        <f t="shared" ref="AJ24" si="120">AJ22-AJ23</f>
        <v>26000000</v>
      </c>
      <c r="AK24" s="4">
        <f t="shared" ref="AK24" si="121">AK22-AK23</f>
        <v>26800000</v>
      </c>
      <c r="AL24" s="4">
        <f t="shared" ref="AL24" si="122">AL22-AL23</f>
        <v>27600000</v>
      </c>
      <c r="AM24" s="4">
        <f t="shared" ref="AM24" si="123">AM22-AM23</f>
        <v>28400000</v>
      </c>
      <c r="AN24" s="4">
        <f t="shared" ref="AN24" si="124">AN22-AN23</f>
        <v>29200000</v>
      </c>
      <c r="AO24" s="4">
        <f t="shared" ref="AO24" si="125">AO22-AO23</f>
        <v>30000000</v>
      </c>
      <c r="AP24" s="4">
        <f t="shared" ref="AP24" si="126">AP22-AP23</f>
        <v>30800000</v>
      </c>
      <c r="AQ24" s="4">
        <f t="shared" ref="AQ24" si="127">AQ22-AQ23</f>
        <v>31600000</v>
      </c>
      <c r="AR24" s="4">
        <f t="shared" ref="AR24" si="128">AR22-AR23</f>
        <v>32400000</v>
      </c>
      <c r="AS24" s="4">
        <f t="shared" ref="AS24" si="129">AS22-AS23</f>
        <v>33200000</v>
      </c>
      <c r="AT24" s="4">
        <f t="shared" ref="AT24" si="130">AT22-AT23</f>
        <v>34000000</v>
      </c>
      <c r="AU24" s="4">
        <f t="shared" ref="AU24" si="131">AU22-AU23</f>
        <v>34800000</v>
      </c>
      <c r="AV24" s="4">
        <f t="shared" ref="AV24" si="132">AV22-AV23</f>
        <v>35600000</v>
      </c>
      <c r="AW24" s="4">
        <f t="shared" ref="AW24" si="133">AW22-AW23</f>
        <v>36400000</v>
      </c>
      <c r="AX24" s="4">
        <f t="shared" ref="AX24" si="134">AX22-AX23</f>
        <v>37200000</v>
      </c>
      <c r="AY24" s="4">
        <f t="shared" ref="AY24:AZ24" si="135">AY22-AY23</f>
        <v>38000000</v>
      </c>
      <c r="AZ24" s="4">
        <f t="shared" si="135"/>
        <v>38800000</v>
      </c>
    </row>
    <row r="28" spans="6:52" x14ac:dyDescent="0.35">
      <c r="G28" s="18"/>
      <c r="H28" s="18"/>
      <c r="I28" s="18"/>
    </row>
    <row r="29" spans="6:52" x14ac:dyDescent="0.35">
      <c r="H29" s="18"/>
      <c r="I29" s="18"/>
      <c r="J29" s="18"/>
    </row>
    <row r="30" spans="6:52" x14ac:dyDescent="0.35">
      <c r="I30" s="18"/>
      <c r="J30" s="18"/>
      <c r="K30" s="18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F953-0627-4331-881D-BAAB90BE77F4}">
  <dimension ref="B1:P27"/>
  <sheetViews>
    <sheetView tabSelected="1" workbookViewId="0">
      <selection activeCell="L27" sqref="L27"/>
    </sheetView>
  </sheetViews>
  <sheetFormatPr defaultRowHeight="14.5" x14ac:dyDescent="0.35"/>
  <cols>
    <col min="3" max="3" width="14.81640625" bestFit="1" customWidth="1"/>
    <col min="5" max="5" width="9.81640625" bestFit="1" customWidth="1"/>
    <col min="9" max="9" width="14.81640625" bestFit="1" customWidth="1"/>
    <col min="10" max="10" width="2.81640625" customWidth="1"/>
    <col min="11" max="11" width="5.26953125" bestFit="1" customWidth="1"/>
    <col min="12" max="12" width="13.36328125" bestFit="1" customWidth="1"/>
    <col min="13" max="13" width="3.36328125" customWidth="1"/>
    <col min="14" max="14" width="4.7265625" customWidth="1"/>
    <col min="15" max="15" width="5.1796875" customWidth="1"/>
    <col min="16" max="16" width="14.81640625" bestFit="1" customWidth="1"/>
  </cols>
  <sheetData>
    <row r="1" spans="2:16" x14ac:dyDescent="0.35">
      <c r="I1" t="s">
        <v>96</v>
      </c>
      <c r="M1" s="11"/>
      <c r="N1" s="11" t="s">
        <v>91</v>
      </c>
      <c r="O1" s="11"/>
      <c r="P1" s="11"/>
    </row>
    <row r="2" spans="2:16" x14ac:dyDescent="0.35">
      <c r="B2" t="s">
        <v>104</v>
      </c>
      <c r="F2" t="s">
        <v>107</v>
      </c>
      <c r="H2" s="19"/>
      <c r="I2" s="19"/>
      <c r="J2" s="8"/>
      <c r="K2" s="19"/>
      <c r="M2" s="19"/>
      <c r="N2" s="19"/>
      <c r="O2" s="8"/>
      <c r="P2" s="19"/>
    </row>
    <row r="3" spans="2:16" x14ac:dyDescent="0.35">
      <c r="I3" s="4">
        <f>C10</f>
        <v>1685000</v>
      </c>
      <c r="J3" s="9"/>
      <c r="M3" s="11"/>
      <c r="N3" s="11"/>
      <c r="O3" s="9"/>
      <c r="P3" s="4">
        <f>C9*E6</f>
        <v>1762400</v>
      </c>
    </row>
    <row r="4" spans="2:16" x14ac:dyDescent="0.35">
      <c r="B4" t="s">
        <v>31</v>
      </c>
      <c r="C4" s="1">
        <v>1000000</v>
      </c>
      <c r="J4" s="9"/>
      <c r="M4" s="11"/>
      <c r="N4" s="11"/>
      <c r="O4" s="9"/>
      <c r="P4" s="11"/>
    </row>
    <row r="5" spans="2:16" x14ac:dyDescent="0.35">
      <c r="B5" t="s">
        <v>93</v>
      </c>
      <c r="C5" s="1">
        <v>300</v>
      </c>
      <c r="J5" s="9"/>
      <c r="M5" s="11"/>
      <c r="N5" s="11"/>
      <c r="O5" s="9"/>
      <c r="P5" s="11"/>
    </row>
    <row r="6" spans="2:16" x14ac:dyDescent="0.35">
      <c r="B6" t="s">
        <v>98</v>
      </c>
      <c r="C6">
        <v>2000</v>
      </c>
      <c r="D6" t="s">
        <v>109</v>
      </c>
      <c r="E6" s="4">
        <f>C5+C4/C6</f>
        <v>800</v>
      </c>
      <c r="K6" t="s">
        <v>110</v>
      </c>
      <c r="L6" s="17">
        <f>P3-I3</f>
        <v>77400</v>
      </c>
    </row>
    <row r="8" spans="2:16" x14ac:dyDescent="0.35">
      <c r="B8" t="s">
        <v>105</v>
      </c>
    </row>
    <row r="9" spans="2:16" x14ac:dyDescent="0.35">
      <c r="B9" t="s">
        <v>106</v>
      </c>
      <c r="C9">
        <v>2203</v>
      </c>
    </row>
    <row r="10" spans="2:16" x14ac:dyDescent="0.35">
      <c r="B10" t="s">
        <v>96</v>
      </c>
      <c r="C10" s="1">
        <v>1685000</v>
      </c>
      <c r="F10" t="s">
        <v>108</v>
      </c>
      <c r="H10" s="11"/>
      <c r="I10" s="11" t="s">
        <v>96</v>
      </c>
      <c r="J10" s="11"/>
      <c r="K10" s="11"/>
      <c r="M10" s="11"/>
      <c r="N10" s="11" t="s">
        <v>91</v>
      </c>
      <c r="O10" s="11"/>
      <c r="P10" s="11"/>
    </row>
    <row r="11" spans="2:16" x14ac:dyDescent="0.35">
      <c r="B11" t="s">
        <v>24</v>
      </c>
      <c r="C11">
        <v>126</v>
      </c>
      <c r="H11" s="19"/>
      <c r="I11" s="19"/>
      <c r="J11" s="8"/>
      <c r="K11" s="19"/>
      <c r="M11" s="19"/>
      <c r="N11" s="19"/>
      <c r="O11" s="8"/>
      <c r="P11" s="19"/>
    </row>
    <row r="12" spans="2:16" x14ac:dyDescent="0.35">
      <c r="B12" t="s">
        <v>22</v>
      </c>
      <c r="C12">
        <v>950</v>
      </c>
      <c r="D12" t="s">
        <v>86</v>
      </c>
      <c r="H12" s="11"/>
      <c r="I12" s="4">
        <f>C10</f>
        <v>1685000</v>
      </c>
      <c r="J12" s="9"/>
      <c r="K12" s="11"/>
      <c r="M12" s="11"/>
      <c r="N12" s="4"/>
      <c r="O12" s="9"/>
      <c r="P12" s="4">
        <f>C9*C5</f>
        <v>660900</v>
      </c>
    </row>
    <row r="13" spans="2:16" x14ac:dyDescent="0.35">
      <c r="H13" s="11"/>
      <c r="I13" s="11"/>
      <c r="J13" s="9"/>
      <c r="K13" s="11"/>
      <c r="M13" s="11"/>
      <c r="N13" s="11"/>
      <c r="O13" s="9"/>
      <c r="P13" s="4">
        <f>C4</f>
        <v>1000000</v>
      </c>
    </row>
    <row r="14" spans="2:16" x14ac:dyDescent="0.35">
      <c r="H14" s="11"/>
      <c r="I14" s="11"/>
      <c r="J14" s="9"/>
      <c r="K14" s="11"/>
      <c r="M14" s="11"/>
      <c r="N14" s="11"/>
      <c r="O14" s="9"/>
      <c r="P14" s="11"/>
    </row>
    <row r="15" spans="2:16" x14ac:dyDescent="0.35">
      <c r="K15" t="s">
        <v>110</v>
      </c>
      <c r="L15" s="4">
        <f>P12+P13-I12</f>
        <v>-24100</v>
      </c>
    </row>
    <row r="19" spans="8:16" x14ac:dyDescent="0.35">
      <c r="L19" s="4">
        <f>L6-L15</f>
        <v>101500</v>
      </c>
    </row>
    <row r="20" spans="8:16" x14ac:dyDescent="0.35">
      <c r="L20" s="1">
        <f>500*203</f>
        <v>101500</v>
      </c>
    </row>
    <row r="23" spans="8:16" x14ac:dyDescent="0.35">
      <c r="H23" s="11"/>
      <c r="I23" s="11" t="s">
        <v>96</v>
      </c>
      <c r="J23" s="11"/>
      <c r="K23" s="11"/>
      <c r="M23" s="11"/>
      <c r="N23" s="11" t="s">
        <v>91</v>
      </c>
      <c r="O23" s="11"/>
      <c r="P23" s="11"/>
    </row>
    <row r="24" spans="8:16" x14ac:dyDescent="0.35">
      <c r="H24" s="19"/>
      <c r="I24" s="19"/>
      <c r="J24" s="8"/>
      <c r="K24" s="19"/>
      <c r="M24" s="19"/>
      <c r="N24" s="19"/>
      <c r="O24" s="8"/>
      <c r="P24" s="19"/>
    </row>
    <row r="25" spans="8:16" x14ac:dyDescent="0.35">
      <c r="H25" s="11"/>
      <c r="I25" s="4">
        <f>C10</f>
        <v>1685000</v>
      </c>
      <c r="J25" s="9"/>
      <c r="K25" s="11"/>
      <c r="M25" s="11"/>
      <c r="N25" s="4"/>
      <c r="O25" s="9"/>
      <c r="P25" s="4">
        <f>E6*(2203-126)</f>
        <v>1661600</v>
      </c>
    </row>
    <row r="26" spans="8:16" x14ac:dyDescent="0.35">
      <c r="H26" s="11"/>
      <c r="I26" s="11"/>
      <c r="J26" s="9"/>
      <c r="K26" s="11"/>
      <c r="M26" s="11"/>
      <c r="N26" s="11"/>
      <c r="O26" s="9"/>
      <c r="P26" s="4">
        <f>C11*C12</f>
        <v>119700</v>
      </c>
    </row>
    <row r="27" spans="8:16" x14ac:dyDescent="0.35">
      <c r="H27" s="11"/>
      <c r="I27" s="11"/>
      <c r="J27" s="9"/>
      <c r="K27" s="11" t="s">
        <v>110</v>
      </c>
      <c r="L27" s="4">
        <f>P25+P26-I25</f>
        <v>96300</v>
      </c>
      <c r="M27" s="11"/>
      <c r="N27" s="11"/>
      <c r="O27" s="9"/>
      <c r="P27" s="1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Metoda Kalkulace</vt:lpstr>
      <vt:lpstr>ACvsVC</vt:lpstr>
      <vt:lpstr>KalkulacniSyst</vt:lpstr>
      <vt:lpstr>vztahy mezi utvary</vt:lpstr>
      <vt:lpstr>rozpočty</vt:lpstr>
      <vt:lpstr>VPC</vt:lpstr>
    </vt:vector>
  </TitlesOfParts>
  <Company>MV?O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2022-03-19T07:01:54Z</dcterms:created>
  <dcterms:modified xsi:type="dcterms:W3CDTF">2022-03-19T13:17:34Z</dcterms:modified>
</cp:coreProperties>
</file>